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906" firstSheet="3" activeTab="3"/>
  </bookViews>
  <sheets>
    <sheet name="2024年县级项目库（备案）" sheetId="3" state="hidden" r:id="rId1"/>
    <sheet name="2024年县级项目库 (印发)" sheetId="6" state="hidden" r:id="rId2"/>
    <sheet name="2024年计划库（印发）" sheetId="4" state="hidden" r:id="rId3"/>
    <sheet name="2024年计划库（实际印发)" sheetId="20" r:id="rId4"/>
    <sheet name="项目进度表" sheetId="5" state="hidden" r:id="rId5"/>
    <sheet name="资金支付" sheetId="10" state="hidden" r:id="rId6"/>
    <sheet name="资金支付 (4.23)" sheetId="17" state="hidden" r:id="rId7"/>
    <sheet name="资金支付 (4.25)" sheetId="18" state="hidden" r:id="rId8"/>
    <sheet name="Sheet3" sheetId="23" state="hidden" r:id="rId9"/>
    <sheet name="固投资金支付 (5.19)" sheetId="22" state="hidden" r:id="rId10"/>
    <sheet name="资金支付 (5.27)" sheetId="19" state="hidden" r:id="rId11"/>
    <sheet name="农民工工资项目台账推送 (5.27)" sheetId="25" state="hidden" r:id="rId12"/>
    <sheet name="固投资金支付 (5.23)" sheetId="24" state="hidden" r:id="rId13"/>
    <sheet name="资金支付 (乡村振兴任务)" sheetId="15" state="hidden" r:id="rId14"/>
    <sheet name="乡村振兴任务资金支付 " sheetId="12" state="hidden" r:id="rId15"/>
    <sheet name="县级配套财政衔接资金安排项目计划表 " sheetId="13" state="hidden" r:id="rId16"/>
    <sheet name="Sheet1" sheetId="28" r:id="rId17"/>
    <sheet name="推送行业部门（施工许可）" sheetId="8" state="hidden" r:id="rId18"/>
    <sheet name="Sheet2" sheetId="16" state="hidden" r:id="rId19"/>
    <sheet name="Sheet5" sheetId="2" state="hidden" r:id="rId20"/>
  </sheets>
  <definedNames>
    <definedName name="_xlnm._FilterDatabase" localSheetId="0" hidden="1">'2024年县级项目库（备案）'!$A$4:$AA$76</definedName>
    <definedName name="_xlnm._FilterDatabase" localSheetId="1" hidden="1">'2024年县级项目库 (印发)'!$A$4:$AA$84</definedName>
    <definedName name="_xlnm._FilterDatabase" localSheetId="2" hidden="1">'2024年计划库（印发）'!$A$4:$AC$68</definedName>
    <definedName name="_xlnm._FilterDatabase" localSheetId="3" hidden="1">'2024年计划库（实际印发)'!$A$5:$AB$92</definedName>
    <definedName name="_xlnm._FilterDatabase" localSheetId="5" hidden="1">资金支付!$A$3:$R$83</definedName>
    <definedName name="_xlnm._FilterDatabase" localSheetId="6" hidden="1">'资金支付 (4.23)'!$A$3:$P$83</definedName>
    <definedName name="_xlnm._FilterDatabase" localSheetId="7" hidden="1">'资金支付 (4.25)'!$A$3:$P$83</definedName>
    <definedName name="_xlnm._FilterDatabase" localSheetId="9" hidden="1">'固投资金支付 (5.19)'!$A$3:$P$43</definedName>
    <definedName name="_xlnm._FilterDatabase" localSheetId="11" hidden="1">'农民工工资项目台账推送 (5.27)'!$A$3:$J$61</definedName>
    <definedName name="_xlnm._FilterDatabase" localSheetId="12" hidden="1">'固投资金支付 (5.23)'!$A$3:$P$43</definedName>
    <definedName name="_xlnm._FilterDatabase" localSheetId="4" hidden="1">项目进度表!$A$3:$AW$65</definedName>
    <definedName name="_xlnm._FilterDatabase" localSheetId="10" hidden="1">'资金支付 (5.27)'!$A$3:$AI$82</definedName>
    <definedName name="_xlnm._FilterDatabase" localSheetId="13" hidden="1">'资金支付 (乡村振兴任务)'!$A$3:$P$72</definedName>
    <definedName name="_xlnm.Print_Titles" localSheetId="0">'2024年县级项目库（备案）'!$2:$4</definedName>
    <definedName name="_xlnm.Print_Titles" localSheetId="2">'2024年计划库（印发）'!$2:$4</definedName>
    <definedName name="_xlnm.Print_Titles" localSheetId="4">项目进度表!$2:$3</definedName>
    <definedName name="_xlnm.Print_Titles" localSheetId="1">'2024年县级项目库 (印发)'!$2:$4</definedName>
    <definedName name="_xlnm._FilterDatabase" localSheetId="17" hidden="1">'推送行业部门（施工许可）'!$A$3:$AP$54</definedName>
    <definedName name="_xlnm.Print_Titles" localSheetId="17">'推送行业部门（施工许可）'!$2:$3</definedName>
    <definedName name="_xlnm.Print_Titles" localSheetId="5">资金支付!$2:$3</definedName>
    <definedName name="_xlnm._FilterDatabase" localSheetId="14" hidden="1">'乡村振兴任务资金支付 '!$A$3:$J$44</definedName>
    <definedName name="_xlnm.Print_Titles" localSheetId="14">'乡村振兴任务资金支付 '!$2:$3</definedName>
    <definedName name="_xlnm._FilterDatabase" localSheetId="15" hidden="1">'县级配套财政衔接资金安排项目计划表 '!$A$5:$U$8</definedName>
    <definedName name="_xlnm.Print_Titles" localSheetId="15">'县级配套财政衔接资金安排项目计划表 '!$3:$5</definedName>
    <definedName name="_xlnm.Print_Titles" localSheetId="13">'资金支付 (乡村振兴任务)'!$2:$3</definedName>
    <definedName name="_xlnm.Print_Titles" localSheetId="6">'资金支付 (4.23)'!$2:$3</definedName>
    <definedName name="_xlnm.Print_Titles" localSheetId="7">'资金支付 (4.25)'!$2:$3</definedName>
    <definedName name="_xlnm.Print_Titles" localSheetId="10">'资金支付 (5.27)'!$2:$3</definedName>
    <definedName name="_xlnm.Print_Titles" localSheetId="3">'2024年计划库（实际印发)'!$3:$5</definedName>
    <definedName name="_xlnm.Print_Titles" localSheetId="9">'固投资金支付 (5.19)'!$2:$3</definedName>
    <definedName name="_xlnm.Print_Titles" localSheetId="12">'固投资金支付 (5.23)'!$2:$3</definedName>
    <definedName name="_xlnm.Print_Titles" localSheetId="11">'农民工工资项目台账推送 (5.27)'!$2:$2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<sst xmlns="http://schemas.openxmlformats.org/spreadsheetml/2006/main" count="7953" uniqueCount="2513">
  <si>
    <r>
      <rPr>
        <sz val="20"/>
        <rFont val="方正小标宋_GBK"/>
        <charset val="134"/>
      </rPr>
      <t>巴楚县</t>
    </r>
    <r>
      <rPr>
        <sz val="20"/>
        <rFont val="Times New Roman"/>
        <charset val="134"/>
      </rPr>
      <t>2024</t>
    </r>
    <r>
      <rPr>
        <sz val="20"/>
        <rFont val="方正小标宋_GBK"/>
        <charset val="134"/>
      </rPr>
      <t>年巩固拓展脱贫攻坚成果和乡村振兴项目库（储备库）</t>
    </r>
  </si>
  <si>
    <t>序号</t>
  </si>
  <si>
    <t>项目库编号</t>
  </si>
  <si>
    <t>项目名称</t>
  </si>
  <si>
    <t>项目类别</t>
  </si>
  <si>
    <t>项目子类型</t>
  </si>
  <si>
    <t>建设性质</t>
  </si>
  <si>
    <t>实施地点</t>
  </si>
  <si>
    <t>实施期限</t>
  </si>
  <si>
    <t>主要建设内容</t>
  </si>
  <si>
    <t>建设单位</t>
  </si>
  <si>
    <t>建设规模</t>
  </si>
  <si>
    <t>资金规模及来源</t>
  </si>
  <si>
    <t>项目建设单位</t>
  </si>
  <si>
    <t>项目主管部门</t>
  </si>
  <si>
    <t>责任人</t>
  </si>
  <si>
    <t>绩效目标</t>
  </si>
  <si>
    <t>备注</t>
  </si>
  <si>
    <t>合计</t>
  </si>
  <si>
    <t>财政衔接资金</t>
  </si>
  <si>
    <t>地方政府债券资金</t>
  </si>
  <si>
    <t>其他资金（援疆资金）</t>
  </si>
  <si>
    <t>小计</t>
  </si>
  <si>
    <t>巩固拓展脱贫攻坚成果和乡村振兴任务</t>
  </si>
  <si>
    <t>以工代赈任务</t>
  </si>
  <si>
    <t>少数民族发展任务</t>
  </si>
  <si>
    <t>欠发达国有农场巩固提升任务</t>
  </si>
  <si>
    <t>欠发达国有林场巩固提升任务</t>
  </si>
  <si>
    <t>欠发达国有牧场巩固提升任务</t>
  </si>
  <si>
    <t>BCX001</t>
  </si>
  <si>
    <r>
      <rPr>
        <sz val="18"/>
        <rFont val="方正仿宋简体"/>
        <charset val="134"/>
      </rPr>
      <t>巴楚县</t>
    </r>
    <r>
      <rPr>
        <sz val="18"/>
        <rFont val="Times New Roman"/>
        <charset val="134"/>
      </rPr>
      <t>2024</t>
    </r>
    <r>
      <rPr>
        <sz val="18"/>
        <rFont val="方正仿宋简体"/>
        <charset val="134"/>
      </rPr>
      <t>年度新型村集体经济补助项目</t>
    </r>
  </si>
  <si>
    <t>产业发展</t>
  </si>
  <si>
    <t>市场建设和农村电商物流</t>
  </si>
  <si>
    <t>新建</t>
  </si>
  <si>
    <r>
      <rPr>
        <sz val="18"/>
        <rFont val="方正仿宋简体"/>
        <charset val="134"/>
      </rPr>
      <t>阿克萨克马热勒乡</t>
    </r>
    <r>
      <rPr>
        <sz val="18"/>
        <rFont val="Times New Roman"/>
        <charset val="134"/>
      </rPr>
      <t>13</t>
    </r>
    <r>
      <rPr>
        <sz val="18"/>
        <rFont val="方正仿宋简体"/>
        <charset val="134"/>
      </rPr>
      <t>村</t>
    </r>
  </si>
  <si>
    <t>2024.03-2024.10</t>
  </si>
  <si>
    <r>
      <rPr>
        <b/>
        <sz val="20"/>
        <rFont val="方正仿宋简体"/>
        <charset val="134"/>
      </rPr>
      <t>总投资：</t>
    </r>
    <r>
      <rPr>
        <sz val="20"/>
        <rFont val="Times New Roman"/>
        <charset val="134"/>
      </rPr>
      <t>714</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为进一步发展壮大村级集体经济，为阿瓦提镇</t>
    </r>
    <r>
      <rPr>
        <sz val="20"/>
        <rFont val="Times New Roman"/>
        <charset val="134"/>
      </rPr>
      <t>7</t>
    </r>
    <r>
      <rPr>
        <sz val="20"/>
        <rFont val="方正仿宋简体"/>
        <charset val="134"/>
      </rPr>
      <t>村、英吾斯塘乡</t>
    </r>
    <r>
      <rPr>
        <sz val="20"/>
        <rFont val="Times New Roman"/>
        <charset val="134"/>
      </rPr>
      <t>17</t>
    </r>
    <r>
      <rPr>
        <sz val="20"/>
        <rFont val="方正仿宋简体"/>
        <charset val="134"/>
      </rPr>
      <t>村、琼库尔恰克乡</t>
    </r>
    <r>
      <rPr>
        <sz val="20"/>
        <rFont val="Times New Roman"/>
        <charset val="134"/>
      </rPr>
      <t>13</t>
    </r>
    <r>
      <rPr>
        <sz val="20"/>
        <rFont val="方正仿宋简体"/>
        <charset val="134"/>
      </rPr>
      <t>村、琼库尔恰克乡</t>
    </r>
    <r>
      <rPr>
        <sz val="20"/>
        <rFont val="Times New Roman"/>
        <charset val="134"/>
      </rPr>
      <t>29</t>
    </r>
    <r>
      <rPr>
        <sz val="20"/>
        <rFont val="方正仿宋简体"/>
        <charset val="134"/>
      </rPr>
      <t>村、色力布亚镇</t>
    </r>
    <r>
      <rPr>
        <sz val="20"/>
        <rFont val="Times New Roman"/>
        <charset val="134"/>
      </rPr>
      <t>4</t>
    </r>
    <r>
      <rPr>
        <sz val="20"/>
        <rFont val="方正仿宋简体"/>
        <charset val="134"/>
      </rPr>
      <t>村、阿拉格尔乡</t>
    </r>
    <r>
      <rPr>
        <sz val="20"/>
        <rFont val="Times New Roman"/>
        <charset val="134"/>
      </rPr>
      <t>7</t>
    </r>
    <r>
      <rPr>
        <sz val="20"/>
        <rFont val="方正仿宋简体"/>
        <charset val="134"/>
      </rPr>
      <t>村、恰尔巴格乡</t>
    </r>
    <r>
      <rPr>
        <sz val="20"/>
        <rFont val="Times New Roman"/>
        <charset val="134"/>
      </rPr>
      <t>6</t>
    </r>
    <r>
      <rPr>
        <sz val="20"/>
        <rFont val="方正仿宋简体"/>
        <charset val="134"/>
      </rPr>
      <t>村等</t>
    </r>
    <r>
      <rPr>
        <sz val="20"/>
        <rFont val="Times New Roman"/>
        <charset val="134"/>
      </rPr>
      <t>7</t>
    </r>
    <r>
      <rPr>
        <sz val="20"/>
        <rFont val="方正仿宋简体"/>
        <charset val="134"/>
      </rPr>
      <t>个村实施发展壮大集体经济项目，每村计划投资</t>
    </r>
    <r>
      <rPr>
        <sz val="20"/>
        <rFont val="Times New Roman"/>
        <charset val="134"/>
      </rPr>
      <t>102</t>
    </r>
    <r>
      <rPr>
        <sz val="20"/>
        <rFont val="方正仿宋简体"/>
        <charset val="134"/>
      </rPr>
      <t>万元，</t>
    </r>
    <r>
      <rPr>
        <sz val="20"/>
        <rFont val="Times New Roman"/>
        <charset val="134"/>
      </rPr>
      <t>7</t>
    </r>
    <r>
      <rPr>
        <sz val="20"/>
        <rFont val="方正仿宋简体"/>
        <charset val="134"/>
      </rPr>
      <t>个村共投资</t>
    </r>
    <r>
      <rPr>
        <sz val="20"/>
        <rFont val="Times New Roman"/>
        <charset val="134"/>
      </rPr>
      <t>714</t>
    </r>
    <r>
      <rPr>
        <sz val="20"/>
        <rFont val="方正仿宋简体"/>
        <charset val="134"/>
      </rPr>
      <t>万元，在阿克萨克马热勒乡</t>
    </r>
    <r>
      <rPr>
        <sz val="20"/>
        <rFont val="Times New Roman"/>
        <charset val="134"/>
      </rPr>
      <t>13</t>
    </r>
    <r>
      <rPr>
        <sz val="20"/>
        <rFont val="方正仿宋简体"/>
        <charset val="134"/>
      </rPr>
      <t>村新建便民超市</t>
    </r>
    <r>
      <rPr>
        <sz val="20"/>
        <rFont val="Times New Roman"/>
        <charset val="134"/>
      </rPr>
      <t>2808.6</t>
    </r>
    <r>
      <rPr>
        <sz val="20"/>
        <rFont val="宋体"/>
        <charset val="134"/>
      </rPr>
      <t>㎡</t>
    </r>
    <r>
      <rPr>
        <sz val="20"/>
        <rFont val="方正仿宋简体"/>
        <charset val="134"/>
      </rPr>
      <t>（每个村</t>
    </r>
    <r>
      <rPr>
        <sz val="20"/>
        <rFont val="Times New Roman"/>
        <charset val="134"/>
      </rPr>
      <t>401.23</t>
    </r>
    <r>
      <rPr>
        <sz val="20"/>
        <rFont val="宋体"/>
        <charset val="134"/>
      </rPr>
      <t>㎡</t>
    </r>
    <r>
      <rPr>
        <sz val="20"/>
        <rFont val="方正仿宋简体"/>
        <charset val="134"/>
      </rPr>
      <t>），配套相关附属设施。项目建成后，所形成的固定资产纳入衔接项目资产管理，权属归村集体所有，每年可为</t>
    </r>
    <r>
      <rPr>
        <sz val="20"/>
        <rFont val="Times New Roman"/>
        <charset val="134"/>
      </rPr>
      <t>7</t>
    </r>
    <r>
      <rPr>
        <sz val="20"/>
        <rFont val="方正仿宋简体"/>
        <charset val="134"/>
      </rPr>
      <t>个村增加集体经济收入</t>
    </r>
    <r>
      <rPr>
        <sz val="20"/>
        <rFont val="Times New Roman"/>
        <charset val="134"/>
      </rPr>
      <t>28</t>
    </r>
    <r>
      <rPr>
        <sz val="20"/>
        <rFont val="方正仿宋简体"/>
        <charset val="134"/>
      </rPr>
      <t>万元（每个村</t>
    </r>
    <r>
      <rPr>
        <sz val="20"/>
        <rFont val="Times New Roman"/>
        <charset val="134"/>
      </rPr>
      <t>4</t>
    </r>
    <r>
      <rPr>
        <sz val="20"/>
        <rFont val="方正仿宋简体"/>
        <charset val="134"/>
      </rPr>
      <t>万元）。</t>
    </r>
  </si>
  <si>
    <t>平方米</t>
  </si>
  <si>
    <t>2808.6</t>
  </si>
  <si>
    <t>县委组织部</t>
  </si>
  <si>
    <t>王保合</t>
  </si>
  <si>
    <r>
      <rPr>
        <sz val="20"/>
        <rFont val="方正仿宋简体"/>
        <charset val="134"/>
      </rPr>
      <t>建设</t>
    </r>
    <r>
      <rPr>
        <sz val="20"/>
        <rFont val="Times New Roman"/>
        <charset val="134"/>
      </rPr>
      <t>“</t>
    </r>
    <r>
      <rPr>
        <sz val="20"/>
        <rFont val="方正仿宋简体"/>
        <charset val="134"/>
      </rPr>
      <t>便民超市</t>
    </r>
    <r>
      <rPr>
        <sz val="20"/>
        <rFont val="Times New Roman"/>
        <charset val="134"/>
      </rPr>
      <t>”≥2808.6</t>
    </r>
    <r>
      <rPr>
        <sz val="20"/>
        <rFont val="宋体"/>
        <charset val="134"/>
      </rPr>
      <t>㎡</t>
    </r>
    <r>
      <rPr>
        <sz val="20"/>
        <rFont val="方正仿宋简体"/>
        <charset val="134"/>
      </rPr>
      <t>，项目验收合格率</t>
    </r>
    <r>
      <rPr>
        <sz val="20"/>
        <rFont val="Times New Roman"/>
        <charset val="134"/>
      </rPr>
      <t>100%</t>
    </r>
    <r>
      <rPr>
        <sz val="20"/>
        <rFont val="宋体"/>
        <charset val="134"/>
      </rPr>
      <t>。</t>
    </r>
    <r>
      <rPr>
        <sz val="20"/>
        <rFont val="Times New Roman"/>
        <charset val="134"/>
      </rPr>
      <t xml:space="preserve">
</t>
    </r>
    <r>
      <rPr>
        <sz val="20"/>
        <rFont val="方正仿宋简体"/>
        <charset val="134"/>
      </rPr>
      <t>经济效益：增加村集体经济收入</t>
    </r>
    <r>
      <rPr>
        <sz val="20"/>
        <rFont val="Times New Roman"/>
        <charset val="134"/>
      </rPr>
      <t>≥4</t>
    </r>
    <r>
      <rPr>
        <sz val="20"/>
        <rFont val="方正仿宋简体"/>
        <charset val="134"/>
      </rPr>
      <t>万元</t>
    </r>
    <r>
      <rPr>
        <sz val="20"/>
        <rFont val="Times New Roman"/>
        <charset val="134"/>
      </rPr>
      <t>/</t>
    </r>
    <r>
      <rPr>
        <sz val="20"/>
        <rFont val="方正仿宋简体"/>
        <charset val="134"/>
      </rPr>
      <t>个。</t>
    </r>
    <r>
      <rPr>
        <sz val="20"/>
        <rFont val="Times New Roman"/>
        <charset val="134"/>
      </rPr>
      <t xml:space="preserve">
</t>
    </r>
    <r>
      <rPr>
        <sz val="20"/>
        <rFont val="方正仿宋简体"/>
        <charset val="134"/>
      </rPr>
      <t>社会效益：通过建设便民超市，推动经济发展，开发稳定就业岗位，进一步提升农村集体经济实力。</t>
    </r>
  </si>
  <si>
    <t>BCX002</t>
  </si>
  <si>
    <r>
      <rPr>
        <sz val="20"/>
        <rFont val="方正仿宋简体"/>
        <charset val="0"/>
      </rPr>
      <t>巴楚县</t>
    </r>
    <r>
      <rPr>
        <sz val="20"/>
        <rFont val="Times New Roman"/>
        <charset val="0"/>
      </rPr>
      <t>2024</t>
    </r>
    <r>
      <rPr>
        <sz val="20"/>
        <rFont val="方正仿宋简体"/>
        <charset val="0"/>
      </rPr>
      <t>年小额贷款贴息补助项目</t>
    </r>
  </si>
  <si>
    <t>金融保险配套项目</t>
  </si>
  <si>
    <t>巴楚县</t>
  </si>
  <si>
    <t>2024.01-2024.12</t>
  </si>
  <si>
    <r>
      <rPr>
        <b/>
        <sz val="20"/>
        <rFont val="方正仿宋简体"/>
        <charset val="0"/>
      </rPr>
      <t>总投资：</t>
    </r>
    <r>
      <rPr>
        <sz val="20"/>
        <rFont val="Times New Roman"/>
        <charset val="0"/>
      </rPr>
      <t>1200</t>
    </r>
    <r>
      <rPr>
        <sz val="20"/>
        <rFont val="方正仿宋简体"/>
        <charset val="0"/>
      </rPr>
      <t>万元</t>
    </r>
    <r>
      <rPr>
        <sz val="20"/>
        <rFont val="Times New Roman"/>
        <charset val="0"/>
      </rPr>
      <t xml:space="preserve">
</t>
    </r>
    <r>
      <rPr>
        <b/>
        <sz val="20"/>
        <rFont val="方正仿宋简体"/>
        <charset val="0"/>
      </rPr>
      <t>建设内容：</t>
    </r>
    <r>
      <rPr>
        <sz val="20"/>
        <rFont val="方正仿宋简体"/>
        <charset val="0"/>
      </rPr>
      <t>为全县</t>
    </r>
    <r>
      <rPr>
        <sz val="20"/>
        <rFont val="Times New Roman"/>
        <charset val="0"/>
      </rPr>
      <t>7952</t>
    </r>
    <r>
      <rPr>
        <sz val="20"/>
        <rFont val="方正仿宋简体"/>
        <charset val="0"/>
      </rPr>
      <t>户脱贫人口、边缘易致贫户小额信贷给予贴息补助。</t>
    </r>
  </si>
  <si>
    <t>户</t>
  </si>
  <si>
    <t>县农村合作经济发展中心</t>
  </si>
  <si>
    <t>梁保卫</t>
  </si>
  <si>
    <r>
      <rPr>
        <sz val="20"/>
        <rFont val="方正仿宋简体"/>
        <charset val="134"/>
      </rPr>
      <t>脱贫户贷款申请满足率</t>
    </r>
    <r>
      <rPr>
        <sz val="20"/>
        <rFont val="Times New Roman"/>
        <charset val="134"/>
      </rPr>
      <t>≥90%</t>
    </r>
    <r>
      <rPr>
        <sz val="20"/>
        <rFont val="方正仿宋简体"/>
        <charset val="134"/>
      </rPr>
      <t>，带动银行向脱贫人口、边缘易致贫户发放贷款总额</t>
    </r>
    <r>
      <rPr>
        <sz val="20"/>
        <rFont val="Times New Roman"/>
        <charset val="134"/>
      </rPr>
      <t>≥20281.36</t>
    </r>
    <r>
      <rPr>
        <sz val="20"/>
        <rFont val="方正仿宋简体"/>
        <charset val="134"/>
      </rPr>
      <t>万元，小额信贷贴息利率</t>
    </r>
    <r>
      <rPr>
        <sz val="20"/>
        <rFont val="Times New Roman"/>
        <charset val="134"/>
      </rPr>
      <t>3.55%-4.35%</t>
    </r>
    <r>
      <rPr>
        <sz val="20"/>
        <rFont val="方正仿宋简体"/>
        <charset val="134"/>
      </rPr>
      <t>，受益脱贫户（含监测帮扶对象）</t>
    </r>
    <r>
      <rPr>
        <sz val="20"/>
        <rFont val="Times New Roman"/>
        <charset val="134"/>
      </rPr>
      <t>≥7952</t>
    </r>
    <r>
      <rPr>
        <sz val="20"/>
        <rFont val="方正仿宋简体"/>
        <charset val="134"/>
      </rPr>
      <t>户。</t>
    </r>
    <r>
      <rPr>
        <sz val="20"/>
        <rFont val="Times New Roman"/>
        <charset val="134"/>
      </rPr>
      <t xml:space="preserve">
</t>
    </r>
    <r>
      <rPr>
        <sz val="20"/>
        <rFont val="方正仿宋简体"/>
        <charset val="134"/>
      </rPr>
      <t>社会效益：通过小额信贷补贴利息，解决脱贫人口或监测户资金短缺的问题，减轻脱贫人口还贷压力，带动脱贫户、边缘户发展生产积极性。</t>
    </r>
  </si>
  <si>
    <t>BCX003</t>
  </si>
  <si>
    <r>
      <rPr>
        <sz val="20"/>
        <rFont val="方正仿宋简体"/>
        <charset val="134"/>
      </rPr>
      <t>巴楚县</t>
    </r>
    <r>
      <rPr>
        <sz val="20"/>
        <rFont val="Times New Roman"/>
        <charset val="134"/>
      </rPr>
      <t>2024</t>
    </r>
    <r>
      <rPr>
        <sz val="20"/>
        <rFont val="方正仿宋简体"/>
        <charset val="134"/>
      </rPr>
      <t>年扶贫龙头企业贷款贴息项目</t>
    </r>
  </si>
  <si>
    <r>
      <rPr>
        <sz val="20"/>
        <rFont val="方正仿宋简体"/>
        <charset val="134"/>
      </rPr>
      <t>产业发展</t>
    </r>
  </si>
  <si>
    <r>
      <rPr>
        <sz val="20"/>
        <rFont val="方正仿宋简体"/>
        <charset val="134"/>
      </rPr>
      <t>金融保险配套项目</t>
    </r>
  </si>
  <si>
    <r>
      <rPr>
        <sz val="20"/>
        <rFont val="方正仿宋简体"/>
        <charset val="134"/>
      </rPr>
      <t>新建</t>
    </r>
  </si>
  <si>
    <t>2023.10-2024.09</t>
  </si>
  <si>
    <r>
      <rPr>
        <b/>
        <sz val="20"/>
        <rFont val="方正仿宋简体"/>
        <charset val="0"/>
      </rPr>
      <t>总投资：</t>
    </r>
    <r>
      <rPr>
        <sz val="20"/>
        <rFont val="Times New Roman"/>
        <charset val="0"/>
      </rPr>
      <t>200</t>
    </r>
    <r>
      <rPr>
        <sz val="20"/>
        <rFont val="方正仿宋简体"/>
        <charset val="0"/>
      </rPr>
      <t>万元</t>
    </r>
    <r>
      <rPr>
        <sz val="20"/>
        <rFont val="Times New Roman"/>
        <charset val="0"/>
      </rPr>
      <t xml:space="preserve">
</t>
    </r>
    <r>
      <rPr>
        <b/>
        <sz val="20"/>
        <rFont val="方正仿宋简体"/>
        <charset val="0"/>
      </rPr>
      <t>建设内容：</t>
    </r>
    <r>
      <rPr>
        <sz val="20"/>
        <rFont val="方正仿宋简体"/>
        <charset val="0"/>
      </rPr>
      <t>为自治区认定的扶贫龙头企业给予当年新增贷款贴息，促进企业发展，带动脱贫户（含监测帮扶对象）就业，增加农户收入。</t>
    </r>
  </si>
  <si>
    <r>
      <rPr>
        <sz val="18"/>
        <rFont val="方正仿宋简体"/>
        <charset val="134"/>
      </rPr>
      <t>家</t>
    </r>
  </si>
  <si>
    <r>
      <rPr>
        <sz val="18"/>
        <rFont val="方正仿宋简体"/>
        <charset val="134"/>
      </rPr>
      <t>县乡村振兴局</t>
    </r>
  </si>
  <si>
    <r>
      <rPr>
        <sz val="18"/>
        <rFont val="方正仿宋简体"/>
        <charset val="134"/>
      </rPr>
      <t>宋连军</t>
    </r>
  </si>
  <si>
    <r>
      <rPr>
        <sz val="20"/>
        <rFont val="方正仿宋简体"/>
        <charset val="134"/>
      </rPr>
      <t>扶持扶贫龙头企业数量</t>
    </r>
    <r>
      <rPr>
        <sz val="20"/>
        <rFont val="Times New Roman"/>
        <charset val="134"/>
      </rPr>
      <t>≥4</t>
    </r>
    <r>
      <rPr>
        <sz val="20"/>
        <rFont val="方正仿宋简体"/>
        <charset val="134"/>
      </rPr>
      <t>个，贴息年利率</t>
    </r>
    <r>
      <rPr>
        <sz val="20"/>
        <rFont val="Times New Roman"/>
        <charset val="134"/>
      </rPr>
      <t>=3%</t>
    </r>
    <r>
      <rPr>
        <sz val="20"/>
        <rFont val="方正仿宋简体"/>
        <charset val="134"/>
      </rPr>
      <t>，受益脱贫户人数</t>
    </r>
    <r>
      <rPr>
        <sz val="20"/>
        <rFont val="Times New Roman"/>
        <charset val="134"/>
      </rPr>
      <t>≥56</t>
    </r>
    <r>
      <rPr>
        <sz val="20"/>
        <rFont val="方正仿宋简体"/>
        <charset val="134"/>
      </rPr>
      <t>人。</t>
    </r>
    <r>
      <rPr>
        <sz val="20"/>
        <rFont val="Times New Roman"/>
        <charset val="134"/>
      </rPr>
      <t xml:space="preserve">
</t>
    </r>
    <r>
      <rPr>
        <sz val="20"/>
        <rFont val="方正仿宋简体"/>
        <charset val="134"/>
      </rPr>
      <t>经济效益：带动增加受益脱贫户、监测户就业年收入</t>
    </r>
    <r>
      <rPr>
        <sz val="20"/>
        <rFont val="Times New Roman"/>
        <charset val="134"/>
      </rPr>
      <t>≥1.5</t>
    </r>
    <r>
      <rPr>
        <sz val="20"/>
        <rFont val="方正仿宋简体"/>
        <charset val="134"/>
      </rPr>
      <t>万元。</t>
    </r>
    <r>
      <rPr>
        <sz val="20"/>
        <rFont val="Times New Roman"/>
        <charset val="134"/>
      </rPr>
      <t xml:space="preserve">
</t>
    </r>
    <r>
      <rPr>
        <sz val="20"/>
        <rFont val="方正仿宋简体"/>
        <charset val="134"/>
      </rPr>
      <t>社会效益：有效促进龙头企业经营规模逐步扩大，持续带动脱贫户（含监测帮扶对象）稳定就业，争取使受益脱贫户（含监测帮扶对象）满意度达到</t>
    </r>
    <r>
      <rPr>
        <sz val="20"/>
        <rFont val="Times New Roman"/>
        <charset val="134"/>
      </rPr>
      <t>95%</t>
    </r>
    <r>
      <rPr>
        <sz val="20"/>
        <rFont val="方正仿宋简体"/>
        <charset val="134"/>
      </rPr>
      <t>以上。</t>
    </r>
  </si>
  <si>
    <t>BCX004</t>
  </si>
  <si>
    <t>监测对象公益性岗位补贴项目</t>
  </si>
  <si>
    <t>就业项目</t>
  </si>
  <si>
    <t>公益性岗位</t>
  </si>
  <si>
    <t>英吾斯塘乡、琼库尔恰克乡、色力布亚镇、恰尔巴格乡、巴楚镇</t>
  </si>
  <si>
    <r>
      <rPr>
        <b/>
        <sz val="20"/>
        <rFont val="方正仿宋简体"/>
        <charset val="134"/>
      </rPr>
      <t>总投资：</t>
    </r>
    <r>
      <rPr>
        <sz val="20"/>
        <rFont val="Times New Roman"/>
        <charset val="134"/>
      </rPr>
      <t>194.4</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对巴楚县</t>
    </r>
    <r>
      <rPr>
        <sz val="20"/>
        <rFont val="Times New Roman"/>
        <charset val="134"/>
      </rPr>
      <t>100</t>
    </r>
    <r>
      <rPr>
        <sz val="20"/>
        <rFont val="方正仿宋简体"/>
        <charset val="134"/>
      </rPr>
      <t>名监测对象开发公益性岗位，对公岗就业人员按照</t>
    </r>
    <r>
      <rPr>
        <sz val="20"/>
        <rFont val="Times New Roman"/>
        <charset val="134"/>
      </rPr>
      <t>1620</t>
    </r>
    <r>
      <rPr>
        <sz val="20"/>
        <rFont val="方正仿宋简体"/>
        <charset val="134"/>
      </rPr>
      <t>元</t>
    </r>
    <r>
      <rPr>
        <sz val="20"/>
        <rFont val="Times New Roman"/>
        <charset val="134"/>
      </rPr>
      <t>/</t>
    </r>
    <r>
      <rPr>
        <sz val="20"/>
        <rFont val="方正仿宋简体"/>
        <charset val="134"/>
      </rPr>
      <t>人</t>
    </r>
    <r>
      <rPr>
        <sz val="20"/>
        <rFont val="Times New Roman"/>
        <charset val="134"/>
      </rPr>
      <t>/</t>
    </r>
    <r>
      <rPr>
        <sz val="20"/>
        <rFont val="方正仿宋简体"/>
        <charset val="134"/>
      </rPr>
      <t>月的标准进行岗位补贴。</t>
    </r>
  </si>
  <si>
    <t>人</t>
  </si>
  <si>
    <t>县人力资源和社会保障局</t>
  </si>
  <si>
    <t>刘文全</t>
  </si>
  <si>
    <r>
      <rPr>
        <sz val="20"/>
        <rFont val="方正仿宋简体"/>
        <charset val="134"/>
      </rPr>
      <t>发放补贴人数</t>
    </r>
    <r>
      <rPr>
        <sz val="20"/>
        <rFont val="Times New Roman"/>
        <charset val="134"/>
      </rPr>
      <t>≥100</t>
    </r>
    <r>
      <rPr>
        <sz val="20"/>
        <rFont val="方正仿宋简体"/>
        <charset val="134"/>
      </rPr>
      <t>人，补贴月份</t>
    </r>
    <r>
      <rPr>
        <sz val="20"/>
        <rFont val="Times New Roman"/>
        <charset val="134"/>
      </rPr>
      <t>=12</t>
    </r>
    <r>
      <rPr>
        <sz val="20"/>
        <rFont val="方正仿宋简体"/>
        <charset val="134"/>
      </rPr>
      <t>个月；</t>
    </r>
    <r>
      <rPr>
        <sz val="20"/>
        <rFont val="Times New Roman"/>
        <charset val="134"/>
      </rPr>
      <t xml:space="preserve">
</t>
    </r>
    <r>
      <rPr>
        <sz val="20"/>
        <rFont val="方正仿宋简体"/>
        <charset val="134"/>
      </rPr>
      <t>经济效益：带动增加监测户全年总收入</t>
    </r>
    <r>
      <rPr>
        <sz val="20"/>
        <rFont val="Times New Roman"/>
        <charset val="134"/>
      </rPr>
      <t>≥194.4</t>
    </r>
    <r>
      <rPr>
        <sz val="20"/>
        <rFont val="方正仿宋简体"/>
        <charset val="134"/>
      </rPr>
      <t>万元，带动监测户就业人数</t>
    </r>
    <r>
      <rPr>
        <sz val="20"/>
        <rFont val="Times New Roman"/>
        <charset val="134"/>
      </rPr>
      <t>≥100</t>
    </r>
    <r>
      <rPr>
        <sz val="20"/>
        <rFont val="方正仿宋简体"/>
        <charset val="134"/>
      </rPr>
      <t>人。</t>
    </r>
    <r>
      <rPr>
        <sz val="20"/>
        <rFont val="Times New Roman"/>
        <charset val="134"/>
      </rPr>
      <t xml:space="preserve">
</t>
    </r>
    <r>
      <rPr>
        <sz val="20"/>
        <rFont val="方正仿宋简体"/>
        <charset val="134"/>
      </rPr>
      <t>社会效益：通过项目实施，带动监测户就业人数</t>
    </r>
    <r>
      <rPr>
        <sz val="20"/>
        <rFont val="Times New Roman"/>
        <charset val="134"/>
      </rPr>
      <t>100</t>
    </r>
    <r>
      <rPr>
        <sz val="20"/>
        <rFont val="方正仿宋简体"/>
        <charset val="134"/>
      </rPr>
      <t>户</t>
    </r>
    <r>
      <rPr>
        <sz val="20"/>
        <rFont val="Times New Roman"/>
        <charset val="134"/>
      </rPr>
      <t>100</t>
    </r>
    <r>
      <rPr>
        <sz val="20"/>
        <rFont val="方正仿宋简体"/>
        <charset val="134"/>
      </rPr>
      <t>人，增加就业人员家庭收入，促进稳定就业，持续巩固脱贫攻坚成效，增强群众获得感和幸福感，促进社会和谐稳定。</t>
    </r>
  </si>
  <si>
    <t>BCX005</t>
  </si>
  <si>
    <t>外出务工脱贫劳动力（含监测帮扶对象）交通补助项目</t>
  </si>
  <si>
    <t>交通费补助</t>
  </si>
  <si>
    <t>巴楚县各乡镇</t>
  </si>
  <si>
    <t>2024.03-2024.12</t>
  </si>
  <si>
    <r>
      <rPr>
        <b/>
        <sz val="20"/>
        <rFont val="方正仿宋简体"/>
        <charset val="134"/>
      </rPr>
      <t>总投资：</t>
    </r>
    <r>
      <rPr>
        <sz val="20"/>
        <rFont val="Times New Roman"/>
        <charset val="134"/>
      </rPr>
      <t>50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对转移到地区以外就业</t>
    </r>
    <r>
      <rPr>
        <sz val="20"/>
        <rFont val="Times New Roman"/>
        <charset val="134"/>
      </rPr>
      <t>3</t>
    </r>
    <r>
      <rPr>
        <sz val="20"/>
        <rFont val="方正仿宋简体"/>
        <charset val="134"/>
      </rPr>
      <t>个月以上的脱贫户或监测对象家庭人口给予一次性交通费补助，按照疆内不超过</t>
    </r>
    <r>
      <rPr>
        <sz val="20"/>
        <rFont val="Times New Roman"/>
        <charset val="134"/>
      </rPr>
      <t>500</t>
    </r>
    <r>
      <rPr>
        <sz val="20"/>
        <rFont val="方正仿宋简体"/>
        <charset val="134"/>
      </rPr>
      <t>元</t>
    </r>
    <r>
      <rPr>
        <sz val="20"/>
        <rFont val="Times New Roman"/>
        <charset val="134"/>
      </rPr>
      <t>/</t>
    </r>
    <r>
      <rPr>
        <sz val="20"/>
        <rFont val="方正仿宋简体"/>
        <charset val="134"/>
      </rPr>
      <t>人、疆外不超过</t>
    </r>
    <r>
      <rPr>
        <sz val="20"/>
        <rFont val="Times New Roman"/>
        <charset val="134"/>
      </rPr>
      <t>1000</t>
    </r>
    <r>
      <rPr>
        <sz val="20"/>
        <rFont val="方正仿宋简体"/>
        <charset val="134"/>
      </rPr>
      <t>元</t>
    </r>
    <r>
      <rPr>
        <sz val="20"/>
        <rFont val="Times New Roman"/>
        <charset val="134"/>
      </rPr>
      <t>/</t>
    </r>
    <r>
      <rPr>
        <sz val="20"/>
        <rFont val="方正仿宋简体"/>
        <charset val="134"/>
      </rPr>
      <t>人给予补贴。</t>
    </r>
  </si>
  <si>
    <r>
      <rPr>
        <sz val="18"/>
        <rFont val="方正仿宋简体"/>
        <charset val="134"/>
      </rPr>
      <t>补助转移就业脱贫户（含监测帮扶对象）</t>
    </r>
    <r>
      <rPr>
        <sz val="18"/>
        <rFont val="Times New Roman"/>
        <charset val="134"/>
      </rPr>
      <t>≥1300</t>
    </r>
    <r>
      <rPr>
        <sz val="18"/>
        <rFont val="方正仿宋简体"/>
        <charset val="134"/>
      </rPr>
      <t>人，区外疆内补助标准</t>
    </r>
    <r>
      <rPr>
        <sz val="18"/>
        <rFont val="Times New Roman"/>
        <charset val="134"/>
      </rPr>
      <t>≤500</t>
    </r>
    <r>
      <rPr>
        <sz val="18"/>
        <rFont val="方正仿宋简体"/>
        <charset val="134"/>
      </rPr>
      <t>元</t>
    </r>
    <r>
      <rPr>
        <sz val="18"/>
        <rFont val="Times New Roman"/>
        <charset val="134"/>
      </rPr>
      <t>/</t>
    </r>
    <r>
      <rPr>
        <sz val="18"/>
        <rFont val="方正仿宋简体"/>
        <charset val="134"/>
      </rPr>
      <t>次，疆外补助标准</t>
    </r>
    <r>
      <rPr>
        <sz val="18"/>
        <rFont val="Times New Roman"/>
        <charset val="134"/>
      </rPr>
      <t>≤1000</t>
    </r>
    <r>
      <rPr>
        <sz val="18"/>
        <rFont val="方正仿宋简体"/>
        <charset val="134"/>
      </rPr>
      <t>元</t>
    </r>
    <r>
      <rPr>
        <sz val="18"/>
        <rFont val="Times New Roman"/>
        <charset val="134"/>
      </rPr>
      <t>/</t>
    </r>
    <r>
      <rPr>
        <sz val="18"/>
        <rFont val="方正仿宋简体"/>
        <charset val="134"/>
      </rPr>
      <t>次。</t>
    </r>
    <r>
      <rPr>
        <sz val="18"/>
        <rFont val="Times New Roman"/>
        <charset val="134"/>
      </rPr>
      <t xml:space="preserve">
</t>
    </r>
    <r>
      <rPr>
        <sz val="18"/>
        <rFont val="方正仿宋简体"/>
        <charset val="134"/>
      </rPr>
      <t>经济效益：受益脱贫人口（含监测帮扶对象）</t>
    </r>
    <r>
      <rPr>
        <sz val="18"/>
        <rFont val="Times New Roman"/>
        <charset val="134"/>
      </rPr>
      <t>≥1300</t>
    </r>
    <r>
      <rPr>
        <sz val="18"/>
        <rFont val="方正仿宋简体"/>
        <charset val="134"/>
      </rPr>
      <t>人，预计减少</t>
    </r>
    <r>
      <rPr>
        <sz val="18"/>
        <rFont val="Times New Roman"/>
        <charset val="134"/>
      </rPr>
      <t>1300</t>
    </r>
    <r>
      <rPr>
        <sz val="18"/>
        <rFont val="方正仿宋简体"/>
        <charset val="134"/>
      </rPr>
      <t>人赴疆内外路费支出，涉及资金</t>
    </r>
    <r>
      <rPr>
        <sz val="18"/>
        <rFont val="Times New Roman"/>
        <charset val="134"/>
      </rPr>
      <t>50</t>
    </r>
    <r>
      <rPr>
        <sz val="18"/>
        <rFont val="方正仿宋简体"/>
        <charset val="134"/>
      </rPr>
      <t>万元；</t>
    </r>
    <r>
      <rPr>
        <sz val="18"/>
        <rFont val="Times New Roman"/>
        <charset val="134"/>
      </rPr>
      <t xml:space="preserve">
</t>
    </r>
    <r>
      <rPr>
        <sz val="18"/>
        <rFont val="方正仿宋简体"/>
        <charset val="134"/>
      </rPr>
      <t>社会效益：为进一步鼓励外出就业增加收入，巩固拓展就业扶贫工作成果，预计受益人口</t>
    </r>
    <r>
      <rPr>
        <sz val="18"/>
        <rFont val="Times New Roman"/>
        <charset val="134"/>
      </rPr>
      <t>1300</t>
    </r>
    <r>
      <rPr>
        <sz val="18"/>
        <rFont val="方正仿宋简体"/>
        <charset val="134"/>
      </rPr>
      <t>人。</t>
    </r>
  </si>
  <si>
    <r>
      <rPr>
        <sz val="18"/>
        <rFont val="方正仿宋简体"/>
        <charset val="134"/>
      </rPr>
      <t>疆外</t>
    </r>
    <r>
      <rPr>
        <sz val="18"/>
        <rFont val="Times New Roman"/>
        <charset val="134"/>
      </rPr>
      <t>33</t>
    </r>
    <r>
      <rPr>
        <sz val="18"/>
        <rFont val="方正仿宋简体"/>
        <charset val="134"/>
      </rPr>
      <t>万元、疆内</t>
    </r>
    <r>
      <rPr>
        <sz val="18"/>
        <rFont val="Times New Roman"/>
        <charset val="134"/>
      </rPr>
      <t>17</t>
    </r>
    <r>
      <rPr>
        <sz val="18"/>
        <rFont val="方正仿宋简体"/>
        <charset val="134"/>
      </rPr>
      <t>万元</t>
    </r>
  </si>
  <si>
    <t>BCX006</t>
  </si>
  <si>
    <r>
      <rPr>
        <sz val="20"/>
        <rFont val="方正仿宋简体"/>
        <charset val="0"/>
      </rPr>
      <t>巴楚县</t>
    </r>
    <r>
      <rPr>
        <sz val="20"/>
        <rFont val="Times New Roman"/>
        <charset val="0"/>
      </rPr>
      <t>2024</t>
    </r>
    <r>
      <rPr>
        <sz val="20"/>
        <rFont val="方正仿宋简体"/>
        <charset val="0"/>
      </rPr>
      <t>年农村道路管护人员补助项目</t>
    </r>
  </si>
  <si>
    <r>
      <rPr>
        <b/>
        <sz val="20"/>
        <rFont val="方正仿宋简体"/>
        <charset val="134"/>
      </rPr>
      <t>总投资：</t>
    </r>
    <r>
      <rPr>
        <sz val="20"/>
        <rFont val="Times New Roman"/>
        <charset val="134"/>
      </rPr>
      <t>1423.2</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为巴楚县</t>
    </r>
    <r>
      <rPr>
        <sz val="20"/>
        <rFont val="Times New Roman"/>
        <charset val="134"/>
      </rPr>
      <t>1186</t>
    </r>
    <r>
      <rPr>
        <sz val="20"/>
        <rFont val="方正仿宋简体"/>
        <charset val="134"/>
      </rPr>
      <t>名脱贫人口或监测对象安排农村公路管护员公益性岗位，发放工资补助，每人每月</t>
    </r>
    <r>
      <rPr>
        <sz val="20"/>
        <rFont val="Times New Roman"/>
        <charset val="134"/>
      </rPr>
      <t>1000</t>
    </r>
    <r>
      <rPr>
        <sz val="20"/>
        <rFont val="方正仿宋简体"/>
        <charset val="134"/>
      </rPr>
      <t>元，解决脱贫人口或监测对象就业，促进农户增收。</t>
    </r>
  </si>
  <si>
    <t>县交通运输局</t>
  </si>
  <si>
    <r>
      <rPr>
        <sz val="18"/>
        <rFont val="方正仿宋简体"/>
        <charset val="134"/>
      </rPr>
      <t>刘</t>
    </r>
    <r>
      <rPr>
        <sz val="18"/>
        <rFont val="Times New Roman"/>
        <charset val="134"/>
      </rPr>
      <t xml:space="preserve">  </t>
    </r>
    <r>
      <rPr>
        <sz val="18"/>
        <rFont val="方正仿宋简体"/>
        <charset val="134"/>
      </rPr>
      <t>鑫</t>
    </r>
  </si>
  <si>
    <r>
      <rPr>
        <sz val="20"/>
        <rFont val="方正仿宋简体"/>
        <charset val="134"/>
      </rPr>
      <t>补助农村公路管护员人数</t>
    </r>
    <r>
      <rPr>
        <sz val="20"/>
        <rFont val="Times New Roman"/>
        <charset val="134"/>
      </rPr>
      <t>≥1186</t>
    </r>
    <r>
      <rPr>
        <sz val="20"/>
        <rFont val="方正仿宋简体"/>
        <charset val="134"/>
      </rPr>
      <t>人，管护员每月岗位补助标准</t>
    </r>
    <r>
      <rPr>
        <sz val="20"/>
        <rFont val="Times New Roman"/>
        <charset val="134"/>
      </rPr>
      <t>=1000</t>
    </r>
    <r>
      <rPr>
        <sz val="20"/>
        <rFont val="方正仿宋简体"/>
        <charset val="134"/>
      </rPr>
      <t>元，解决各乡镇就业岗位</t>
    </r>
    <r>
      <rPr>
        <sz val="20"/>
        <rFont val="Times New Roman"/>
        <charset val="134"/>
      </rPr>
      <t>≥1186</t>
    </r>
    <r>
      <rPr>
        <sz val="20"/>
        <rFont val="方正仿宋简体"/>
        <charset val="134"/>
      </rPr>
      <t>个，管护员岗位补助发放及时率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经济指标：解决各乡镇就业岗位</t>
    </r>
    <r>
      <rPr>
        <sz val="20"/>
        <rFont val="Times New Roman"/>
        <charset val="134"/>
      </rPr>
      <t>≥1186</t>
    </r>
    <r>
      <rPr>
        <sz val="20"/>
        <rFont val="方正仿宋简体"/>
        <charset val="134"/>
      </rPr>
      <t>个，带动增加脱贫人口（含监测对象）全年总收入</t>
    </r>
    <r>
      <rPr>
        <sz val="20"/>
        <rFont val="Times New Roman"/>
        <charset val="134"/>
      </rPr>
      <t>≥1423.2</t>
    </r>
    <r>
      <rPr>
        <sz val="20"/>
        <rFont val="方正仿宋简体"/>
        <charset val="134"/>
      </rPr>
      <t>万元。</t>
    </r>
    <r>
      <rPr>
        <sz val="20"/>
        <rFont val="Times New Roman"/>
        <charset val="134"/>
      </rPr>
      <t xml:space="preserve">
</t>
    </r>
    <r>
      <rPr>
        <sz val="20"/>
        <rFont val="方正仿宋简体"/>
        <charset val="134"/>
      </rPr>
      <t>社会指标：加强和规范各村严格按照农村公路养护与管理开展日常工作，不断加大农村公路的养护管理力度，促进构建农村公路管养网络。</t>
    </r>
  </si>
  <si>
    <t>BCX007</t>
  </si>
  <si>
    <t>一次性吸纳就业奖补项目</t>
  </si>
  <si>
    <t>生产奖补、劳务补助等</t>
  </si>
  <si>
    <t>2024.01-2024.10</t>
  </si>
  <si>
    <r>
      <rPr>
        <b/>
        <sz val="20"/>
        <rFont val="方正仿宋简体"/>
        <charset val="134"/>
      </rPr>
      <t>总投资：</t>
    </r>
    <r>
      <rPr>
        <sz val="20"/>
        <rFont val="Times New Roman"/>
        <charset val="134"/>
      </rPr>
      <t>30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对吸纳我县脱贫人口、监测对象就业数量多、成效好的本地帮扶企业，按照每人</t>
    </r>
    <r>
      <rPr>
        <sz val="20"/>
        <rFont val="Times New Roman"/>
        <charset val="134"/>
      </rPr>
      <t>500</t>
    </r>
    <r>
      <rPr>
        <sz val="20"/>
        <rFont val="方正仿宋简体"/>
        <charset val="134"/>
      </rPr>
      <t>元标准给予一次性奖补。</t>
    </r>
  </si>
  <si>
    <t>县乡村振兴局</t>
  </si>
  <si>
    <t>宋连军</t>
  </si>
  <si>
    <r>
      <rPr>
        <sz val="20"/>
        <rFont val="方正仿宋简体"/>
        <charset val="134"/>
      </rPr>
      <t>补助企业个数</t>
    </r>
    <r>
      <rPr>
        <sz val="20"/>
        <rFont val="Times New Roman"/>
        <charset val="134"/>
      </rPr>
      <t>≥8</t>
    </r>
    <r>
      <rPr>
        <sz val="20"/>
        <rFont val="方正仿宋简体"/>
        <charset val="134"/>
      </rPr>
      <t>个，就业奖补标准</t>
    </r>
    <r>
      <rPr>
        <sz val="20"/>
        <rFont val="Times New Roman"/>
        <charset val="134"/>
      </rPr>
      <t>=500</t>
    </r>
    <r>
      <rPr>
        <sz val="20"/>
        <rFont val="方正仿宋简体"/>
        <charset val="134"/>
      </rPr>
      <t>元</t>
    </r>
    <r>
      <rPr>
        <sz val="20"/>
        <rFont val="Times New Roman"/>
        <charset val="134"/>
      </rPr>
      <t>/</t>
    </r>
    <r>
      <rPr>
        <sz val="20"/>
        <rFont val="方正仿宋简体"/>
        <charset val="134"/>
      </rPr>
      <t>人，帮扶企业吸纳脱贫人口（含监测帮扶对象）</t>
    </r>
    <r>
      <rPr>
        <sz val="20"/>
        <rFont val="Times New Roman"/>
        <charset val="134"/>
      </rPr>
      <t>≥600</t>
    </r>
    <r>
      <rPr>
        <sz val="20"/>
        <rFont val="方正仿宋简体"/>
        <charset val="134"/>
      </rPr>
      <t>人。</t>
    </r>
    <r>
      <rPr>
        <sz val="20"/>
        <rFont val="Times New Roman"/>
        <charset val="134"/>
      </rPr>
      <t xml:space="preserve">
</t>
    </r>
    <r>
      <rPr>
        <sz val="20"/>
        <rFont val="方正仿宋简体"/>
        <charset val="134"/>
      </rPr>
      <t>经济效益：带动企业增加收入</t>
    </r>
    <r>
      <rPr>
        <sz val="20"/>
        <rFont val="Times New Roman"/>
        <charset val="134"/>
      </rPr>
      <t>≥30</t>
    </r>
    <r>
      <rPr>
        <sz val="20"/>
        <rFont val="方正仿宋简体"/>
        <charset val="134"/>
      </rPr>
      <t>万元，预计实现</t>
    </r>
    <r>
      <rPr>
        <sz val="20"/>
        <rFont val="Times New Roman"/>
        <charset val="134"/>
      </rPr>
      <t>600</t>
    </r>
    <r>
      <rPr>
        <sz val="20"/>
        <rFont val="方正仿宋简体"/>
        <charset val="134"/>
      </rPr>
      <t>名脱贫人口、监测对象稳定就业；</t>
    </r>
    <r>
      <rPr>
        <sz val="20"/>
        <rFont val="Times New Roman"/>
        <charset val="134"/>
      </rPr>
      <t xml:space="preserve">
</t>
    </r>
    <r>
      <rPr>
        <sz val="20"/>
        <rFont val="方正仿宋简体"/>
        <charset val="134"/>
      </rPr>
      <t>社会效益：有效提高企业稳岗扩就业，持续保障当地企业稳岗增收，争取使受奖补人员满意度达到</t>
    </r>
    <r>
      <rPr>
        <sz val="20"/>
        <rFont val="Times New Roman"/>
        <charset val="134"/>
      </rPr>
      <t>95%</t>
    </r>
    <r>
      <rPr>
        <sz val="20"/>
        <rFont val="方正仿宋简体"/>
        <charset val="134"/>
      </rPr>
      <t>以上。</t>
    </r>
  </si>
  <si>
    <t>BCX008</t>
  </si>
  <si>
    <t>乡村临时性公益岗位补助项目</t>
  </si>
  <si>
    <t>2024.05-2024.10</t>
  </si>
  <si>
    <r>
      <rPr>
        <b/>
        <sz val="20"/>
        <rFont val="方正仿宋简体"/>
        <charset val="0"/>
      </rPr>
      <t>总投资：</t>
    </r>
    <r>
      <rPr>
        <sz val="20"/>
        <rFont val="Times New Roman"/>
        <charset val="0"/>
      </rPr>
      <t>291.6</t>
    </r>
    <r>
      <rPr>
        <sz val="20"/>
        <rFont val="方正仿宋简体"/>
        <charset val="0"/>
      </rPr>
      <t>万元</t>
    </r>
    <r>
      <rPr>
        <sz val="20"/>
        <rFont val="Times New Roman"/>
        <charset val="0"/>
      </rPr>
      <t xml:space="preserve">
</t>
    </r>
    <r>
      <rPr>
        <b/>
        <sz val="20"/>
        <rFont val="方正仿宋简体"/>
        <charset val="0"/>
      </rPr>
      <t>建设内容：</t>
    </r>
    <r>
      <rPr>
        <sz val="20"/>
        <rFont val="方正仿宋简体"/>
        <charset val="0"/>
      </rPr>
      <t>对我县</t>
    </r>
    <r>
      <rPr>
        <sz val="20"/>
        <rFont val="Times New Roman"/>
        <charset val="0"/>
      </rPr>
      <t>11</t>
    </r>
    <r>
      <rPr>
        <sz val="20"/>
        <rFont val="方正仿宋简体"/>
        <charset val="0"/>
      </rPr>
      <t>个乡镇返乡在乡脱贫人口或监测对象家庭劳动力因不确定因素导致无法外出务工人员，开发乡村临时公益性岗位</t>
    </r>
    <r>
      <rPr>
        <sz val="20"/>
        <rFont val="Times New Roman"/>
        <charset val="0"/>
      </rPr>
      <t>300</t>
    </r>
    <r>
      <rPr>
        <sz val="20"/>
        <rFont val="方正仿宋简体"/>
        <charset val="0"/>
      </rPr>
      <t>个，安置</t>
    </r>
    <r>
      <rPr>
        <sz val="20"/>
        <rFont val="Times New Roman"/>
        <charset val="0"/>
      </rPr>
      <t>300</t>
    </r>
    <r>
      <rPr>
        <sz val="20"/>
        <rFont val="方正仿宋简体"/>
        <charset val="0"/>
      </rPr>
      <t>人就业，每个岗位每月补贴</t>
    </r>
    <r>
      <rPr>
        <sz val="20"/>
        <rFont val="Times New Roman"/>
        <charset val="0"/>
      </rPr>
      <t>1620</t>
    </r>
    <r>
      <rPr>
        <sz val="20"/>
        <rFont val="方正仿宋简体"/>
        <charset val="0"/>
      </rPr>
      <t>元，在岗时间最长不超过</t>
    </r>
    <r>
      <rPr>
        <sz val="20"/>
        <rFont val="Times New Roman"/>
        <charset val="0"/>
      </rPr>
      <t>6</t>
    </r>
    <r>
      <rPr>
        <sz val="20"/>
        <rFont val="方正仿宋简体"/>
        <charset val="0"/>
      </rPr>
      <t>个月，持续巩固提高脱贫人口或监测对象收入。</t>
    </r>
  </si>
  <si>
    <t>涉及乡镇</t>
  </si>
  <si>
    <t>宋连军，各乡镇党委书记</t>
  </si>
  <si>
    <r>
      <rPr>
        <sz val="20"/>
        <rFont val="方正仿宋简体"/>
        <charset val="134"/>
      </rPr>
      <t>发放岗位人数</t>
    </r>
    <r>
      <rPr>
        <sz val="20"/>
        <rFont val="Times New Roman"/>
        <charset val="134"/>
      </rPr>
      <t>≥300</t>
    </r>
    <r>
      <rPr>
        <sz val="20"/>
        <rFont val="方正仿宋简体"/>
        <charset val="134"/>
      </rPr>
      <t>人，发放月数</t>
    </r>
    <r>
      <rPr>
        <sz val="20"/>
        <rFont val="Times New Roman"/>
        <charset val="134"/>
      </rPr>
      <t>≤6</t>
    </r>
    <r>
      <rPr>
        <sz val="20"/>
        <rFont val="方正仿宋简体"/>
        <charset val="134"/>
      </rPr>
      <t>个月；</t>
    </r>
    <r>
      <rPr>
        <sz val="20"/>
        <rFont val="Times New Roman"/>
        <charset val="134"/>
      </rPr>
      <t xml:space="preserve">
</t>
    </r>
    <r>
      <rPr>
        <sz val="20"/>
        <rFont val="方正仿宋简体"/>
        <charset val="134"/>
      </rPr>
      <t>经济效益：预计实现</t>
    </r>
    <r>
      <rPr>
        <sz val="20"/>
        <rFont val="Times New Roman"/>
        <charset val="134"/>
      </rPr>
      <t>300</t>
    </r>
    <r>
      <rPr>
        <sz val="20"/>
        <rFont val="方正仿宋简体"/>
        <charset val="134"/>
      </rPr>
      <t>人帮扶对象过渡性安置，带动增加脱贫户及监测户全年总收入</t>
    </r>
    <r>
      <rPr>
        <sz val="20"/>
        <rFont val="Times New Roman"/>
        <charset val="134"/>
      </rPr>
      <t>≥291.6</t>
    </r>
    <r>
      <rPr>
        <sz val="20"/>
        <rFont val="方正仿宋简体"/>
        <charset val="134"/>
      </rPr>
      <t>万元。</t>
    </r>
    <r>
      <rPr>
        <sz val="20"/>
        <rFont val="Times New Roman"/>
        <charset val="134"/>
      </rPr>
      <t xml:space="preserve">
</t>
    </r>
    <r>
      <rPr>
        <sz val="20"/>
        <rFont val="方正仿宋简体"/>
        <charset val="134"/>
      </rPr>
      <t>社会效益：通过项目实施，带动脱贫户及监测户就业人数</t>
    </r>
    <r>
      <rPr>
        <sz val="20"/>
        <rFont val="Times New Roman"/>
        <charset val="134"/>
      </rPr>
      <t>300</t>
    </r>
    <r>
      <rPr>
        <sz val="20"/>
        <rFont val="方正仿宋简体"/>
        <charset val="134"/>
      </rPr>
      <t>户</t>
    </r>
    <r>
      <rPr>
        <sz val="20"/>
        <rFont val="Times New Roman"/>
        <charset val="134"/>
      </rPr>
      <t>300</t>
    </r>
    <r>
      <rPr>
        <sz val="20"/>
        <rFont val="方正仿宋简体"/>
        <charset val="134"/>
      </rPr>
      <t>人，增加就业人员家庭收入，促进稳定就业，持续巩固脱贫攻坚成效，增强群众获得感和幸福感，促进社会和谐稳定。</t>
    </r>
  </si>
  <si>
    <t>BCX009</t>
  </si>
  <si>
    <r>
      <rPr>
        <sz val="20"/>
        <rFont val="方正仿宋简体"/>
        <charset val="134"/>
      </rPr>
      <t>巴楚县</t>
    </r>
    <r>
      <rPr>
        <sz val="20"/>
        <rFont val="Times New Roman"/>
        <charset val="134"/>
      </rPr>
      <t>2024</t>
    </r>
    <r>
      <rPr>
        <sz val="20"/>
        <rFont val="方正仿宋简体"/>
        <charset val="134"/>
      </rPr>
      <t>年煤改电入户改造补助项目</t>
    </r>
  </si>
  <si>
    <t>乡村建设行动</t>
  </si>
  <si>
    <t>农村清洁能源设施建设</t>
  </si>
  <si>
    <r>
      <rPr>
        <sz val="18"/>
        <rFont val="方正仿宋简体"/>
        <charset val="134"/>
      </rPr>
      <t>阿瓦提镇</t>
    </r>
    <r>
      <rPr>
        <sz val="18"/>
        <rFont val="Times New Roman"/>
        <charset val="134"/>
      </rPr>
      <t>1</t>
    </r>
    <r>
      <rPr>
        <sz val="18"/>
        <rFont val="方正仿宋简体"/>
        <charset val="134"/>
      </rPr>
      <t>村、</t>
    </r>
    <r>
      <rPr>
        <sz val="18"/>
        <rFont val="Times New Roman"/>
        <charset val="134"/>
      </rPr>
      <t>7</t>
    </r>
    <r>
      <rPr>
        <sz val="18"/>
        <rFont val="方正仿宋简体"/>
        <charset val="134"/>
      </rPr>
      <t>村、</t>
    </r>
    <r>
      <rPr>
        <sz val="18"/>
        <rFont val="Times New Roman"/>
        <charset val="134"/>
      </rPr>
      <t>1</t>
    </r>
    <r>
      <rPr>
        <sz val="18"/>
        <rFont val="方正仿宋简体"/>
        <charset val="134"/>
      </rPr>
      <t>社区、</t>
    </r>
    <r>
      <rPr>
        <sz val="18"/>
        <rFont val="Times New Roman"/>
        <charset val="134"/>
      </rPr>
      <t>2</t>
    </r>
    <r>
      <rPr>
        <sz val="18"/>
        <rFont val="方正仿宋简体"/>
        <charset val="134"/>
      </rPr>
      <t>社区；英吾斯塘乡</t>
    </r>
    <r>
      <rPr>
        <sz val="18"/>
        <rFont val="Times New Roman"/>
        <charset val="134"/>
      </rPr>
      <t>3</t>
    </r>
    <r>
      <rPr>
        <sz val="18"/>
        <rFont val="方正仿宋简体"/>
        <charset val="134"/>
      </rPr>
      <t>村、</t>
    </r>
    <r>
      <rPr>
        <sz val="18"/>
        <rFont val="Times New Roman"/>
        <charset val="134"/>
      </rPr>
      <t>4</t>
    </r>
    <r>
      <rPr>
        <sz val="18"/>
        <rFont val="方正仿宋简体"/>
        <charset val="134"/>
      </rPr>
      <t>村、</t>
    </r>
    <r>
      <rPr>
        <sz val="18"/>
        <rFont val="Times New Roman"/>
        <charset val="134"/>
      </rPr>
      <t>6</t>
    </r>
    <r>
      <rPr>
        <sz val="18"/>
        <rFont val="方正仿宋简体"/>
        <charset val="134"/>
      </rPr>
      <t>村、</t>
    </r>
    <r>
      <rPr>
        <sz val="18"/>
        <rFont val="Times New Roman"/>
        <charset val="134"/>
      </rPr>
      <t>11</t>
    </r>
    <r>
      <rPr>
        <sz val="18"/>
        <rFont val="方正仿宋简体"/>
        <charset val="134"/>
      </rPr>
      <t>村、</t>
    </r>
    <r>
      <rPr>
        <sz val="18"/>
        <rFont val="Times New Roman"/>
        <charset val="134"/>
      </rPr>
      <t>12</t>
    </r>
    <r>
      <rPr>
        <sz val="18"/>
        <rFont val="方正仿宋简体"/>
        <charset val="134"/>
      </rPr>
      <t>村、</t>
    </r>
    <r>
      <rPr>
        <sz val="18"/>
        <rFont val="Times New Roman"/>
        <charset val="134"/>
      </rPr>
      <t>16</t>
    </r>
    <r>
      <rPr>
        <sz val="18"/>
        <rFont val="方正仿宋简体"/>
        <charset val="134"/>
      </rPr>
      <t>村、</t>
    </r>
    <r>
      <rPr>
        <sz val="18"/>
        <rFont val="Times New Roman"/>
        <charset val="134"/>
      </rPr>
      <t>18</t>
    </r>
    <r>
      <rPr>
        <sz val="18"/>
        <rFont val="方正仿宋简体"/>
        <charset val="134"/>
      </rPr>
      <t>村、</t>
    </r>
    <r>
      <rPr>
        <sz val="18"/>
        <rFont val="Times New Roman"/>
        <charset val="134"/>
      </rPr>
      <t>20</t>
    </r>
    <r>
      <rPr>
        <sz val="18"/>
        <rFont val="方正仿宋简体"/>
        <charset val="134"/>
      </rPr>
      <t>村；琼库尔恰克乡</t>
    </r>
    <r>
      <rPr>
        <sz val="18"/>
        <rFont val="Times New Roman"/>
        <charset val="134"/>
      </rPr>
      <t>9</t>
    </r>
    <r>
      <rPr>
        <sz val="18"/>
        <rFont val="方正仿宋简体"/>
        <charset val="134"/>
      </rPr>
      <t>村、</t>
    </r>
    <r>
      <rPr>
        <sz val="18"/>
        <rFont val="Times New Roman"/>
        <charset val="134"/>
      </rPr>
      <t>10</t>
    </r>
    <r>
      <rPr>
        <sz val="18"/>
        <rFont val="方正仿宋简体"/>
        <charset val="134"/>
      </rPr>
      <t>村、</t>
    </r>
    <r>
      <rPr>
        <sz val="18"/>
        <rFont val="Times New Roman"/>
        <charset val="134"/>
      </rPr>
      <t>12</t>
    </r>
    <r>
      <rPr>
        <sz val="18"/>
        <rFont val="方正仿宋简体"/>
        <charset val="134"/>
      </rPr>
      <t>村、</t>
    </r>
    <r>
      <rPr>
        <sz val="18"/>
        <rFont val="Times New Roman"/>
        <charset val="134"/>
      </rPr>
      <t>16</t>
    </r>
    <r>
      <rPr>
        <sz val="18"/>
        <rFont val="方正仿宋简体"/>
        <charset val="134"/>
      </rPr>
      <t>村、</t>
    </r>
    <r>
      <rPr>
        <sz val="18"/>
        <rFont val="Times New Roman"/>
        <charset val="134"/>
      </rPr>
      <t>20</t>
    </r>
    <r>
      <rPr>
        <sz val="18"/>
        <rFont val="方正仿宋简体"/>
        <charset val="134"/>
      </rPr>
      <t>村、</t>
    </r>
    <r>
      <rPr>
        <sz val="18"/>
        <rFont val="Times New Roman"/>
        <charset val="134"/>
      </rPr>
      <t>24</t>
    </r>
    <r>
      <rPr>
        <sz val="18"/>
        <rFont val="方正仿宋简体"/>
        <charset val="134"/>
      </rPr>
      <t>村、</t>
    </r>
    <r>
      <rPr>
        <sz val="18"/>
        <rFont val="Times New Roman"/>
        <charset val="134"/>
      </rPr>
      <t>25</t>
    </r>
    <r>
      <rPr>
        <sz val="18"/>
        <rFont val="方正仿宋简体"/>
        <charset val="134"/>
      </rPr>
      <t>村、</t>
    </r>
    <r>
      <rPr>
        <sz val="18"/>
        <rFont val="Times New Roman"/>
        <charset val="134"/>
      </rPr>
      <t>28</t>
    </r>
    <r>
      <rPr>
        <sz val="18"/>
        <rFont val="方正仿宋简体"/>
        <charset val="134"/>
      </rPr>
      <t>村；色力布亚镇</t>
    </r>
    <r>
      <rPr>
        <sz val="18"/>
        <rFont val="Times New Roman"/>
        <charset val="134"/>
      </rPr>
      <t>3</t>
    </r>
    <r>
      <rPr>
        <sz val="18"/>
        <rFont val="方正仿宋简体"/>
        <charset val="134"/>
      </rPr>
      <t>村、</t>
    </r>
    <r>
      <rPr>
        <sz val="18"/>
        <rFont val="Times New Roman"/>
        <charset val="134"/>
      </rPr>
      <t>4</t>
    </r>
    <r>
      <rPr>
        <sz val="18"/>
        <rFont val="方正仿宋简体"/>
        <charset val="134"/>
      </rPr>
      <t>村、</t>
    </r>
    <r>
      <rPr>
        <sz val="18"/>
        <rFont val="Times New Roman"/>
        <charset val="134"/>
      </rPr>
      <t>7</t>
    </r>
    <r>
      <rPr>
        <sz val="18"/>
        <rFont val="方正仿宋简体"/>
        <charset val="134"/>
      </rPr>
      <t>村、</t>
    </r>
    <r>
      <rPr>
        <sz val="18"/>
        <rFont val="Times New Roman"/>
        <charset val="134"/>
      </rPr>
      <t>8</t>
    </r>
    <r>
      <rPr>
        <sz val="18"/>
        <rFont val="方正仿宋简体"/>
        <charset val="134"/>
      </rPr>
      <t>村、</t>
    </r>
    <r>
      <rPr>
        <sz val="18"/>
        <rFont val="Times New Roman"/>
        <charset val="134"/>
      </rPr>
      <t>9</t>
    </r>
    <r>
      <rPr>
        <sz val="18"/>
        <rFont val="方正仿宋简体"/>
        <charset val="134"/>
      </rPr>
      <t>村、</t>
    </r>
    <r>
      <rPr>
        <sz val="18"/>
        <rFont val="Times New Roman"/>
        <charset val="134"/>
      </rPr>
      <t>10</t>
    </r>
    <r>
      <rPr>
        <sz val="18"/>
        <rFont val="方正仿宋简体"/>
        <charset val="134"/>
      </rPr>
      <t>村、</t>
    </r>
    <r>
      <rPr>
        <sz val="18"/>
        <rFont val="Times New Roman"/>
        <charset val="134"/>
      </rPr>
      <t>12</t>
    </r>
    <r>
      <rPr>
        <sz val="18"/>
        <rFont val="方正仿宋简体"/>
        <charset val="134"/>
      </rPr>
      <t>村、</t>
    </r>
    <r>
      <rPr>
        <sz val="18"/>
        <rFont val="Times New Roman"/>
        <charset val="134"/>
      </rPr>
      <t>15</t>
    </r>
    <r>
      <rPr>
        <sz val="18"/>
        <rFont val="方正仿宋简体"/>
        <charset val="134"/>
      </rPr>
      <t>村、</t>
    </r>
    <r>
      <rPr>
        <sz val="18"/>
        <rFont val="Times New Roman"/>
        <charset val="134"/>
      </rPr>
      <t>17</t>
    </r>
    <r>
      <rPr>
        <sz val="18"/>
        <rFont val="方正仿宋简体"/>
        <charset val="134"/>
      </rPr>
      <t>村、</t>
    </r>
    <r>
      <rPr>
        <sz val="18"/>
        <rFont val="Times New Roman"/>
        <charset val="134"/>
      </rPr>
      <t>19</t>
    </r>
    <r>
      <rPr>
        <sz val="18"/>
        <rFont val="方正仿宋简体"/>
        <charset val="134"/>
      </rPr>
      <t>村、</t>
    </r>
    <r>
      <rPr>
        <sz val="18"/>
        <rFont val="Times New Roman"/>
        <charset val="134"/>
      </rPr>
      <t>20</t>
    </r>
    <r>
      <rPr>
        <sz val="18"/>
        <rFont val="方正仿宋简体"/>
        <charset val="134"/>
      </rPr>
      <t>村、</t>
    </r>
    <r>
      <rPr>
        <sz val="18"/>
        <rFont val="Times New Roman"/>
        <charset val="134"/>
      </rPr>
      <t>1</t>
    </r>
    <r>
      <rPr>
        <sz val="18"/>
        <rFont val="方正仿宋简体"/>
        <charset val="134"/>
      </rPr>
      <t>社区、</t>
    </r>
    <r>
      <rPr>
        <sz val="18"/>
        <rFont val="Times New Roman"/>
        <charset val="134"/>
      </rPr>
      <t>2</t>
    </r>
    <r>
      <rPr>
        <sz val="18"/>
        <rFont val="方正仿宋简体"/>
        <charset val="134"/>
      </rPr>
      <t>社区、</t>
    </r>
    <r>
      <rPr>
        <sz val="18"/>
        <rFont val="Times New Roman"/>
        <charset val="134"/>
      </rPr>
      <t>4</t>
    </r>
    <r>
      <rPr>
        <sz val="18"/>
        <rFont val="方正仿宋简体"/>
        <charset val="134"/>
      </rPr>
      <t>社区、</t>
    </r>
    <r>
      <rPr>
        <sz val="18"/>
        <rFont val="Times New Roman"/>
        <charset val="134"/>
      </rPr>
      <t>7</t>
    </r>
    <r>
      <rPr>
        <sz val="18"/>
        <rFont val="方正仿宋简体"/>
        <charset val="134"/>
      </rPr>
      <t>社区；阿拉格尔乡</t>
    </r>
    <r>
      <rPr>
        <sz val="18"/>
        <rFont val="Times New Roman"/>
        <charset val="134"/>
      </rPr>
      <t>3</t>
    </r>
    <r>
      <rPr>
        <sz val="18"/>
        <rFont val="方正仿宋简体"/>
        <charset val="134"/>
      </rPr>
      <t>村、</t>
    </r>
    <r>
      <rPr>
        <sz val="18"/>
        <rFont val="Times New Roman"/>
        <charset val="134"/>
      </rPr>
      <t>4</t>
    </r>
    <r>
      <rPr>
        <sz val="18"/>
        <rFont val="方正仿宋简体"/>
        <charset val="134"/>
      </rPr>
      <t>村、</t>
    </r>
    <r>
      <rPr>
        <sz val="18"/>
        <rFont val="Times New Roman"/>
        <charset val="134"/>
      </rPr>
      <t>5</t>
    </r>
    <r>
      <rPr>
        <sz val="18"/>
        <rFont val="方正仿宋简体"/>
        <charset val="134"/>
      </rPr>
      <t>村、</t>
    </r>
    <r>
      <rPr>
        <sz val="18"/>
        <rFont val="Times New Roman"/>
        <charset val="134"/>
      </rPr>
      <t>6</t>
    </r>
    <r>
      <rPr>
        <sz val="18"/>
        <rFont val="方正仿宋简体"/>
        <charset val="134"/>
      </rPr>
      <t>村、</t>
    </r>
    <r>
      <rPr>
        <sz val="18"/>
        <rFont val="Times New Roman"/>
        <charset val="134"/>
      </rPr>
      <t>7</t>
    </r>
    <r>
      <rPr>
        <sz val="18"/>
        <rFont val="方正仿宋简体"/>
        <charset val="134"/>
      </rPr>
      <t>村、</t>
    </r>
    <r>
      <rPr>
        <sz val="18"/>
        <rFont val="Times New Roman"/>
        <charset val="134"/>
      </rPr>
      <t>9</t>
    </r>
    <r>
      <rPr>
        <sz val="18"/>
        <rFont val="方正仿宋简体"/>
        <charset val="134"/>
      </rPr>
      <t>村、</t>
    </r>
    <r>
      <rPr>
        <sz val="18"/>
        <rFont val="Times New Roman"/>
        <charset val="134"/>
      </rPr>
      <t>10</t>
    </r>
    <r>
      <rPr>
        <sz val="18"/>
        <rFont val="方正仿宋简体"/>
        <charset val="134"/>
      </rPr>
      <t>村、</t>
    </r>
    <r>
      <rPr>
        <sz val="18"/>
        <rFont val="Times New Roman"/>
        <charset val="134"/>
      </rPr>
      <t>11</t>
    </r>
    <r>
      <rPr>
        <sz val="18"/>
        <rFont val="方正仿宋简体"/>
        <charset val="134"/>
      </rPr>
      <t>村、</t>
    </r>
    <r>
      <rPr>
        <sz val="18"/>
        <rFont val="Times New Roman"/>
        <charset val="134"/>
      </rPr>
      <t>12</t>
    </r>
    <r>
      <rPr>
        <sz val="18"/>
        <rFont val="方正仿宋简体"/>
        <charset val="134"/>
      </rPr>
      <t>村、</t>
    </r>
    <r>
      <rPr>
        <sz val="18"/>
        <rFont val="Times New Roman"/>
        <charset val="134"/>
      </rPr>
      <t>13</t>
    </r>
    <r>
      <rPr>
        <sz val="18"/>
        <rFont val="方正仿宋简体"/>
        <charset val="134"/>
      </rPr>
      <t>村、</t>
    </r>
    <r>
      <rPr>
        <sz val="18"/>
        <rFont val="Times New Roman"/>
        <charset val="134"/>
      </rPr>
      <t>14</t>
    </r>
    <r>
      <rPr>
        <sz val="18"/>
        <rFont val="方正仿宋简体"/>
        <charset val="134"/>
      </rPr>
      <t>村、</t>
    </r>
    <r>
      <rPr>
        <sz val="18"/>
        <rFont val="Times New Roman"/>
        <charset val="134"/>
      </rPr>
      <t>15</t>
    </r>
    <r>
      <rPr>
        <sz val="18"/>
        <rFont val="方正仿宋简体"/>
        <charset val="134"/>
      </rPr>
      <t>村、</t>
    </r>
    <r>
      <rPr>
        <sz val="18"/>
        <rFont val="Times New Roman"/>
        <charset val="134"/>
      </rPr>
      <t>16</t>
    </r>
    <r>
      <rPr>
        <sz val="18"/>
        <rFont val="方正仿宋简体"/>
        <charset val="134"/>
      </rPr>
      <t>村、</t>
    </r>
    <r>
      <rPr>
        <sz val="18"/>
        <rFont val="Times New Roman"/>
        <charset val="134"/>
      </rPr>
      <t>18</t>
    </r>
    <r>
      <rPr>
        <sz val="18"/>
        <rFont val="方正仿宋简体"/>
        <charset val="134"/>
      </rPr>
      <t>村、</t>
    </r>
    <r>
      <rPr>
        <sz val="18"/>
        <rFont val="Times New Roman"/>
        <charset val="134"/>
      </rPr>
      <t>19</t>
    </r>
    <r>
      <rPr>
        <sz val="18"/>
        <rFont val="方正仿宋简体"/>
        <charset val="134"/>
      </rPr>
      <t>村；阿克萨克马热勒乡</t>
    </r>
    <r>
      <rPr>
        <sz val="18"/>
        <rFont val="Times New Roman"/>
        <charset val="134"/>
      </rPr>
      <t>1</t>
    </r>
    <r>
      <rPr>
        <sz val="18"/>
        <rFont val="方正仿宋简体"/>
        <charset val="134"/>
      </rPr>
      <t>村、</t>
    </r>
    <r>
      <rPr>
        <sz val="18"/>
        <rFont val="Times New Roman"/>
        <charset val="134"/>
      </rPr>
      <t>3</t>
    </r>
    <r>
      <rPr>
        <sz val="18"/>
        <rFont val="方正仿宋简体"/>
        <charset val="134"/>
      </rPr>
      <t>村、</t>
    </r>
    <r>
      <rPr>
        <sz val="18"/>
        <rFont val="Times New Roman"/>
        <charset val="134"/>
      </rPr>
      <t>5</t>
    </r>
    <r>
      <rPr>
        <sz val="18"/>
        <rFont val="方正仿宋简体"/>
        <charset val="134"/>
      </rPr>
      <t>村、</t>
    </r>
    <r>
      <rPr>
        <sz val="18"/>
        <rFont val="Times New Roman"/>
        <charset val="134"/>
      </rPr>
      <t>7</t>
    </r>
    <r>
      <rPr>
        <sz val="18"/>
        <rFont val="方正仿宋简体"/>
        <charset val="134"/>
      </rPr>
      <t>村、</t>
    </r>
    <r>
      <rPr>
        <sz val="18"/>
        <rFont val="Times New Roman"/>
        <charset val="134"/>
      </rPr>
      <t>8</t>
    </r>
    <r>
      <rPr>
        <sz val="18"/>
        <rFont val="方正仿宋简体"/>
        <charset val="134"/>
      </rPr>
      <t>村、</t>
    </r>
    <r>
      <rPr>
        <sz val="18"/>
        <rFont val="Times New Roman"/>
        <charset val="134"/>
      </rPr>
      <t>9</t>
    </r>
    <r>
      <rPr>
        <sz val="18"/>
        <rFont val="方正仿宋简体"/>
        <charset val="134"/>
      </rPr>
      <t>村、</t>
    </r>
    <r>
      <rPr>
        <sz val="18"/>
        <rFont val="Times New Roman"/>
        <charset val="134"/>
      </rPr>
      <t>11</t>
    </r>
    <r>
      <rPr>
        <sz val="18"/>
        <rFont val="方正仿宋简体"/>
        <charset val="134"/>
      </rPr>
      <t>村、</t>
    </r>
    <r>
      <rPr>
        <sz val="18"/>
        <rFont val="Times New Roman"/>
        <charset val="134"/>
      </rPr>
      <t>13</t>
    </r>
    <r>
      <rPr>
        <sz val="18"/>
        <rFont val="方正仿宋简体"/>
        <charset val="134"/>
      </rPr>
      <t>村、</t>
    </r>
    <r>
      <rPr>
        <sz val="18"/>
        <rFont val="Times New Roman"/>
        <charset val="134"/>
      </rPr>
      <t>20</t>
    </r>
    <r>
      <rPr>
        <sz val="18"/>
        <rFont val="方正仿宋简体"/>
        <charset val="134"/>
      </rPr>
      <t>村、</t>
    </r>
    <r>
      <rPr>
        <sz val="18"/>
        <rFont val="Times New Roman"/>
        <charset val="134"/>
      </rPr>
      <t>21</t>
    </r>
    <r>
      <rPr>
        <sz val="18"/>
        <rFont val="方正仿宋简体"/>
        <charset val="134"/>
      </rPr>
      <t>村；夏马勒乡</t>
    </r>
    <r>
      <rPr>
        <sz val="18"/>
        <rFont val="Times New Roman"/>
        <charset val="134"/>
      </rPr>
      <t>5</t>
    </r>
    <r>
      <rPr>
        <sz val="18"/>
        <rFont val="方正仿宋简体"/>
        <charset val="134"/>
      </rPr>
      <t>村、</t>
    </r>
    <r>
      <rPr>
        <sz val="18"/>
        <rFont val="Times New Roman"/>
        <charset val="134"/>
      </rPr>
      <t>7</t>
    </r>
    <r>
      <rPr>
        <sz val="18"/>
        <rFont val="方正仿宋简体"/>
        <charset val="134"/>
      </rPr>
      <t>村、</t>
    </r>
    <r>
      <rPr>
        <sz val="18"/>
        <rFont val="Times New Roman"/>
        <charset val="134"/>
      </rPr>
      <t>8</t>
    </r>
    <r>
      <rPr>
        <sz val="18"/>
        <rFont val="方正仿宋简体"/>
        <charset val="134"/>
      </rPr>
      <t>村、</t>
    </r>
    <r>
      <rPr>
        <sz val="18"/>
        <rFont val="Times New Roman"/>
        <charset val="134"/>
      </rPr>
      <t>9</t>
    </r>
    <r>
      <rPr>
        <sz val="18"/>
        <rFont val="方正仿宋简体"/>
        <charset val="134"/>
      </rPr>
      <t>村；阿纳库勒乡</t>
    </r>
    <r>
      <rPr>
        <sz val="18"/>
        <rFont val="Times New Roman"/>
        <charset val="134"/>
      </rPr>
      <t>7</t>
    </r>
    <r>
      <rPr>
        <sz val="18"/>
        <rFont val="方正仿宋简体"/>
        <charset val="134"/>
      </rPr>
      <t>村、</t>
    </r>
    <r>
      <rPr>
        <sz val="18"/>
        <rFont val="Times New Roman"/>
        <charset val="134"/>
      </rPr>
      <t>8</t>
    </r>
    <r>
      <rPr>
        <sz val="18"/>
        <rFont val="方正仿宋简体"/>
        <charset val="134"/>
      </rPr>
      <t>村、</t>
    </r>
    <r>
      <rPr>
        <sz val="18"/>
        <rFont val="Times New Roman"/>
        <charset val="134"/>
      </rPr>
      <t>9</t>
    </r>
    <r>
      <rPr>
        <sz val="18"/>
        <rFont val="方正仿宋简体"/>
        <charset val="134"/>
      </rPr>
      <t>村、</t>
    </r>
    <r>
      <rPr>
        <sz val="18"/>
        <rFont val="Times New Roman"/>
        <charset val="134"/>
      </rPr>
      <t>12</t>
    </r>
    <r>
      <rPr>
        <sz val="18"/>
        <rFont val="方正仿宋简体"/>
        <charset val="134"/>
      </rPr>
      <t>村、</t>
    </r>
    <r>
      <rPr>
        <sz val="18"/>
        <rFont val="Times New Roman"/>
        <charset val="134"/>
      </rPr>
      <t>15</t>
    </r>
    <r>
      <rPr>
        <sz val="18"/>
        <rFont val="方正仿宋简体"/>
        <charset val="134"/>
      </rPr>
      <t>村；多来提巴格乡</t>
    </r>
    <r>
      <rPr>
        <sz val="18"/>
        <rFont val="Times New Roman"/>
        <charset val="134"/>
      </rPr>
      <t>2</t>
    </r>
    <r>
      <rPr>
        <sz val="18"/>
        <rFont val="方正仿宋简体"/>
        <charset val="134"/>
      </rPr>
      <t>村、</t>
    </r>
    <r>
      <rPr>
        <sz val="18"/>
        <rFont val="Times New Roman"/>
        <charset val="134"/>
      </rPr>
      <t>7</t>
    </r>
    <r>
      <rPr>
        <sz val="18"/>
        <rFont val="方正仿宋简体"/>
        <charset val="134"/>
      </rPr>
      <t>村、</t>
    </r>
    <r>
      <rPr>
        <sz val="18"/>
        <rFont val="Times New Roman"/>
        <charset val="134"/>
      </rPr>
      <t>8</t>
    </r>
    <r>
      <rPr>
        <sz val="18"/>
        <rFont val="方正仿宋简体"/>
        <charset val="134"/>
      </rPr>
      <t>村、</t>
    </r>
    <r>
      <rPr>
        <sz val="18"/>
        <rFont val="Times New Roman"/>
        <charset val="134"/>
      </rPr>
      <t>10</t>
    </r>
    <r>
      <rPr>
        <sz val="18"/>
        <rFont val="方正仿宋简体"/>
        <charset val="134"/>
      </rPr>
      <t>村、</t>
    </r>
    <r>
      <rPr>
        <sz val="18"/>
        <rFont val="Times New Roman"/>
        <charset val="134"/>
      </rPr>
      <t>13</t>
    </r>
    <r>
      <rPr>
        <sz val="18"/>
        <rFont val="方正仿宋简体"/>
        <charset val="134"/>
      </rPr>
      <t>村；恰尔巴格乡</t>
    </r>
    <r>
      <rPr>
        <sz val="18"/>
        <rFont val="Times New Roman"/>
        <charset val="134"/>
      </rPr>
      <t>18</t>
    </r>
    <r>
      <rPr>
        <sz val="18"/>
        <rFont val="方正仿宋简体"/>
        <charset val="134"/>
      </rPr>
      <t>村；巴楚镇赛克散村、托帕吾斯塘社区；夏马勒国有林管理局</t>
    </r>
  </si>
  <si>
    <t>2024.03-2024.09</t>
  </si>
  <si>
    <r>
      <rPr>
        <b/>
        <sz val="20"/>
        <rFont val="方正仿宋简体"/>
        <charset val="134"/>
      </rPr>
      <t>总投资：</t>
    </r>
    <r>
      <rPr>
        <sz val="20"/>
        <rFont val="Times New Roman"/>
        <charset val="134"/>
      </rPr>
      <t>81.9</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计划为</t>
    </r>
    <r>
      <rPr>
        <sz val="20"/>
        <rFont val="Times New Roman"/>
        <charset val="134"/>
      </rPr>
      <t>910</t>
    </r>
    <r>
      <rPr>
        <sz val="20"/>
        <rFont val="方正仿宋简体"/>
        <charset val="134"/>
      </rPr>
      <t>户脱贫户或监测对象进行煤改电设备采购进行补助，每户按照</t>
    </r>
    <r>
      <rPr>
        <sz val="20"/>
        <rFont val="Times New Roman"/>
        <charset val="134"/>
      </rPr>
      <t>50</t>
    </r>
    <r>
      <rPr>
        <sz val="20"/>
        <rFont val="宋体"/>
        <charset val="134"/>
      </rPr>
      <t>㎡</t>
    </r>
    <r>
      <rPr>
        <sz val="20"/>
        <rFont val="方正仿宋简体"/>
        <charset val="134"/>
      </rPr>
      <t>，不高于</t>
    </r>
    <r>
      <rPr>
        <sz val="20"/>
        <rFont val="Times New Roman"/>
        <charset val="134"/>
      </rPr>
      <t>4</t>
    </r>
    <r>
      <rPr>
        <sz val="20"/>
        <rFont val="方正仿宋简体"/>
        <charset val="134"/>
      </rPr>
      <t>千瓦的标准进行改造建设，每户补助</t>
    </r>
    <r>
      <rPr>
        <sz val="20"/>
        <rFont val="Times New Roman"/>
        <charset val="134"/>
      </rPr>
      <t>900</t>
    </r>
    <r>
      <rPr>
        <sz val="20"/>
        <rFont val="方正仿宋简体"/>
        <charset val="134"/>
      </rPr>
      <t>元，改变传统取暖，减少污染排放。其中：脱贫户</t>
    </r>
    <r>
      <rPr>
        <sz val="20"/>
        <rFont val="Times New Roman"/>
        <charset val="134"/>
      </rPr>
      <t>475</t>
    </r>
    <r>
      <rPr>
        <sz val="20"/>
        <rFont val="方正仿宋简体"/>
        <charset val="134"/>
      </rPr>
      <t>户、监测对象</t>
    </r>
    <r>
      <rPr>
        <sz val="20"/>
        <rFont val="Times New Roman"/>
        <charset val="134"/>
      </rPr>
      <t>435</t>
    </r>
    <r>
      <rPr>
        <sz val="20"/>
        <rFont val="方正仿宋简体"/>
        <charset val="134"/>
      </rPr>
      <t>户。</t>
    </r>
  </si>
  <si>
    <t>县住房和城乡建设局</t>
  </si>
  <si>
    <t>何彬龙</t>
  </si>
  <si>
    <r>
      <rPr>
        <sz val="20"/>
        <rFont val="方正仿宋简体"/>
        <charset val="134"/>
      </rPr>
      <t>受益脱贫户（含监测帮扶对象）</t>
    </r>
    <r>
      <rPr>
        <sz val="20"/>
        <rFont val="Times New Roman"/>
        <charset val="134"/>
      </rPr>
      <t>≥910</t>
    </r>
    <r>
      <rPr>
        <sz val="20"/>
        <rFont val="方正仿宋简体"/>
        <charset val="134"/>
      </rPr>
      <t>户，每户电采暖面积</t>
    </r>
    <r>
      <rPr>
        <sz val="20"/>
        <rFont val="Times New Roman"/>
        <charset val="134"/>
      </rPr>
      <t>=50</t>
    </r>
    <r>
      <rPr>
        <sz val="20"/>
        <rFont val="方正仿宋简体"/>
        <charset val="134"/>
      </rPr>
      <t>平方米，验收合格率</t>
    </r>
    <r>
      <rPr>
        <sz val="20"/>
        <rFont val="Times New Roman"/>
        <charset val="134"/>
      </rPr>
      <t>=100%</t>
    </r>
    <r>
      <rPr>
        <sz val="20"/>
        <rFont val="方正仿宋简体"/>
        <charset val="134"/>
      </rPr>
      <t>，每户补助标准</t>
    </r>
    <r>
      <rPr>
        <sz val="20"/>
        <rFont val="Times New Roman"/>
        <charset val="134"/>
      </rPr>
      <t>≤900</t>
    </r>
    <r>
      <rPr>
        <sz val="20"/>
        <rFont val="方正仿宋简体"/>
        <charset val="134"/>
      </rPr>
      <t>元，受益用户满意度</t>
    </r>
    <r>
      <rPr>
        <sz val="20"/>
        <rFont val="Times New Roman"/>
        <charset val="134"/>
      </rPr>
      <t>≥95%</t>
    </r>
    <r>
      <rPr>
        <sz val="20"/>
        <rFont val="方正仿宋简体"/>
        <charset val="134"/>
      </rPr>
      <t>。</t>
    </r>
    <r>
      <rPr>
        <sz val="20"/>
        <rFont val="Times New Roman"/>
        <charset val="134"/>
      </rPr>
      <t xml:space="preserve">
</t>
    </r>
    <r>
      <rPr>
        <sz val="20"/>
        <rFont val="方正仿宋简体"/>
        <charset val="134"/>
      </rPr>
      <t>社会效益：通过本项目的实施，受益脱贫人口</t>
    </r>
    <r>
      <rPr>
        <sz val="20"/>
        <rFont val="Times New Roman"/>
        <charset val="134"/>
      </rPr>
      <t>640</t>
    </r>
    <r>
      <rPr>
        <sz val="20"/>
        <rFont val="方正仿宋简体"/>
        <charset val="134"/>
      </rPr>
      <t>户，节省农户生活开支，有效提高农村居民生活质量，持续改善乡村整体环境。</t>
    </r>
  </si>
  <si>
    <t>BCX010</t>
  </si>
  <si>
    <t>雨露计划</t>
  </si>
  <si>
    <t>巩固三保障成果</t>
  </si>
  <si>
    <t>2024.01-2024.11</t>
  </si>
  <si>
    <r>
      <rPr>
        <b/>
        <sz val="20"/>
        <rFont val="方正仿宋简体"/>
        <charset val="134"/>
      </rPr>
      <t>总投资：</t>
    </r>
    <r>
      <rPr>
        <sz val="20"/>
        <rFont val="Times New Roman"/>
        <charset val="134"/>
      </rPr>
      <t>1410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t>
    </r>
    <r>
      <rPr>
        <sz val="20"/>
        <rFont val="Times New Roman"/>
        <charset val="134"/>
      </rPr>
      <t>4700</t>
    </r>
    <r>
      <rPr>
        <sz val="20"/>
        <rFont val="方正仿宋简体"/>
        <charset val="134"/>
      </rPr>
      <t>名脱贫户或监测帮扶对象家庭子女在疆内外接受中、高等职业教育的家庭给予救助补助，每学年</t>
    </r>
    <r>
      <rPr>
        <sz val="20"/>
        <rFont val="Times New Roman"/>
        <charset val="134"/>
      </rPr>
      <t>3000</t>
    </r>
    <r>
      <rPr>
        <sz val="20"/>
        <rFont val="方正仿宋简体"/>
        <charset val="134"/>
      </rPr>
      <t>元。分春秋两季发放，每季发放</t>
    </r>
    <r>
      <rPr>
        <sz val="20"/>
        <rFont val="Times New Roman"/>
        <charset val="134"/>
      </rPr>
      <t>1500</t>
    </r>
    <r>
      <rPr>
        <sz val="20"/>
        <rFont val="方正仿宋简体"/>
        <charset val="134"/>
      </rPr>
      <t>元。</t>
    </r>
  </si>
  <si>
    <t>县教育局</t>
  </si>
  <si>
    <t>陈洪琴</t>
  </si>
  <si>
    <r>
      <rPr>
        <sz val="20"/>
        <rFont val="方正仿宋简体"/>
        <charset val="134"/>
      </rPr>
      <t>资助标准</t>
    </r>
    <r>
      <rPr>
        <sz val="20"/>
        <rFont val="Times New Roman"/>
        <charset val="134"/>
      </rPr>
      <t>3000</t>
    </r>
    <r>
      <rPr>
        <sz val="20"/>
        <rFont val="方正仿宋简体"/>
        <charset val="134"/>
      </rPr>
      <t>元</t>
    </r>
    <r>
      <rPr>
        <sz val="20"/>
        <rFont val="Times New Roman"/>
        <charset val="134"/>
      </rPr>
      <t>/</t>
    </r>
    <r>
      <rPr>
        <sz val="20"/>
        <rFont val="方正仿宋简体"/>
        <charset val="134"/>
      </rPr>
      <t>学年，受助学生满意度</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社会效益：资助脱贫户（含监测帮扶对象）子女人数</t>
    </r>
    <r>
      <rPr>
        <sz val="20"/>
        <rFont val="Times New Roman"/>
        <charset val="134"/>
      </rPr>
      <t>≥4700</t>
    </r>
    <r>
      <rPr>
        <sz val="20"/>
        <rFont val="方正仿宋简体"/>
        <charset val="134"/>
      </rPr>
      <t>人，持续提升脱贫人口接受中高等职业教育比例，减轻脱贫户及监测帮扶学生和家庭就学压力。</t>
    </r>
  </si>
  <si>
    <t>BCX011</t>
  </si>
  <si>
    <t>地方政府易地扶贫搬迁贷款债券贴息补助项目</t>
  </si>
  <si>
    <t>易地搬迁后扶</t>
  </si>
  <si>
    <t>易地扶贫搬迁贷款债券贴息补助</t>
  </si>
  <si>
    <t>2024.01-2024.06</t>
  </si>
  <si>
    <r>
      <rPr>
        <b/>
        <sz val="20"/>
        <rFont val="方正仿宋简体"/>
        <charset val="0"/>
      </rPr>
      <t>总投资：</t>
    </r>
    <r>
      <rPr>
        <sz val="20"/>
        <rFont val="Times New Roman"/>
        <charset val="0"/>
      </rPr>
      <t>80.5</t>
    </r>
    <r>
      <rPr>
        <sz val="20"/>
        <rFont val="方正仿宋简体"/>
        <charset val="0"/>
      </rPr>
      <t>万元</t>
    </r>
    <r>
      <rPr>
        <sz val="20"/>
        <rFont val="Times New Roman"/>
        <charset val="0"/>
      </rPr>
      <t xml:space="preserve">
</t>
    </r>
    <r>
      <rPr>
        <b/>
        <sz val="20"/>
        <rFont val="方正仿宋简体"/>
        <charset val="0"/>
      </rPr>
      <t>建设内容：</t>
    </r>
    <r>
      <rPr>
        <sz val="20"/>
        <rFont val="方正仿宋简体"/>
        <charset val="0"/>
      </rPr>
      <t>对规划内的易地扶贫搬迁贷款和调整规范易地扶贫搬迁融资方式后的地方政府债券按规定予以贴息补助。</t>
    </r>
  </si>
  <si>
    <t>万元</t>
  </si>
  <si>
    <t>县财政局</t>
  </si>
  <si>
    <r>
      <rPr>
        <sz val="18"/>
        <rFont val="方正仿宋简体"/>
        <charset val="134"/>
      </rPr>
      <t>朱</t>
    </r>
    <r>
      <rPr>
        <sz val="18"/>
        <rFont val="Times New Roman"/>
        <charset val="134"/>
      </rPr>
      <t xml:space="preserve">  </t>
    </r>
    <r>
      <rPr>
        <sz val="18"/>
        <rFont val="方正仿宋简体"/>
        <charset val="134"/>
      </rPr>
      <t>燕</t>
    </r>
  </si>
  <si>
    <r>
      <rPr>
        <sz val="20"/>
        <rFont val="方正仿宋简体"/>
        <charset val="134"/>
      </rPr>
      <t>债券还本付息成本</t>
    </r>
    <r>
      <rPr>
        <sz val="20"/>
        <rFont val="Times New Roman"/>
        <charset val="134"/>
      </rPr>
      <t>≤80.5</t>
    </r>
    <r>
      <rPr>
        <sz val="20"/>
        <rFont val="方正仿宋简体"/>
        <charset val="134"/>
      </rPr>
      <t>万元，债券还本付息足额率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社会效益：通过本项目实施，有效减少债务风险，缓解县财政压力，维护县人民政府还款信用。</t>
    </r>
  </si>
  <si>
    <t>BCX012</t>
  </si>
  <si>
    <r>
      <rPr>
        <sz val="20"/>
        <rFont val="方正仿宋简体"/>
        <charset val="134"/>
      </rPr>
      <t>巴楚县</t>
    </r>
    <r>
      <rPr>
        <sz val="20"/>
        <rFont val="Times New Roman"/>
        <charset val="134"/>
      </rPr>
      <t>2024</t>
    </r>
    <r>
      <rPr>
        <sz val="20"/>
        <rFont val="方正仿宋简体"/>
        <charset val="134"/>
      </rPr>
      <t>年度村庄规划编制项目</t>
    </r>
  </si>
  <si>
    <t>村庄规划编制（含修编）补助</t>
  </si>
  <si>
    <r>
      <rPr>
        <sz val="20"/>
        <rFont val="方正仿宋简体"/>
        <charset val="134"/>
      </rPr>
      <t>阿瓦提镇</t>
    </r>
    <r>
      <rPr>
        <sz val="20"/>
        <rFont val="Times New Roman"/>
        <charset val="134"/>
      </rPr>
      <t>4</t>
    </r>
    <r>
      <rPr>
        <sz val="20"/>
        <rFont val="方正仿宋简体"/>
        <charset val="134"/>
      </rPr>
      <t>村、</t>
    </r>
    <r>
      <rPr>
        <sz val="20"/>
        <rFont val="Times New Roman"/>
        <charset val="134"/>
      </rPr>
      <t>8</t>
    </r>
    <r>
      <rPr>
        <sz val="20"/>
        <rFont val="方正仿宋简体"/>
        <charset val="134"/>
      </rPr>
      <t>村；英吾斯塘乡</t>
    </r>
    <r>
      <rPr>
        <sz val="20"/>
        <rFont val="Times New Roman"/>
        <charset val="134"/>
      </rPr>
      <t>2</t>
    </r>
    <r>
      <rPr>
        <sz val="20"/>
        <rFont val="方正仿宋简体"/>
        <charset val="134"/>
      </rPr>
      <t>村、</t>
    </r>
    <r>
      <rPr>
        <sz val="20"/>
        <rFont val="Times New Roman"/>
        <charset val="134"/>
      </rPr>
      <t>7</t>
    </r>
    <r>
      <rPr>
        <sz val="20"/>
        <rFont val="方正仿宋简体"/>
        <charset val="134"/>
      </rPr>
      <t>村；琼库尔恰克乡</t>
    </r>
    <r>
      <rPr>
        <sz val="20"/>
        <rFont val="Times New Roman"/>
        <charset val="134"/>
      </rPr>
      <t>6</t>
    </r>
    <r>
      <rPr>
        <sz val="20"/>
        <rFont val="方正仿宋简体"/>
        <charset val="134"/>
      </rPr>
      <t>村、</t>
    </r>
    <r>
      <rPr>
        <sz val="20"/>
        <rFont val="Times New Roman"/>
        <charset val="134"/>
      </rPr>
      <t>16</t>
    </r>
    <r>
      <rPr>
        <sz val="20"/>
        <rFont val="方正仿宋简体"/>
        <charset val="134"/>
      </rPr>
      <t>村；色力布亚镇</t>
    </r>
    <r>
      <rPr>
        <sz val="20"/>
        <rFont val="Times New Roman"/>
        <charset val="134"/>
      </rPr>
      <t>15</t>
    </r>
    <r>
      <rPr>
        <sz val="20"/>
        <rFont val="方正仿宋简体"/>
        <charset val="134"/>
      </rPr>
      <t>村、</t>
    </r>
    <r>
      <rPr>
        <sz val="20"/>
        <rFont val="Times New Roman"/>
        <charset val="134"/>
      </rPr>
      <t>16</t>
    </r>
    <r>
      <rPr>
        <sz val="20"/>
        <rFont val="方正仿宋简体"/>
        <charset val="134"/>
      </rPr>
      <t>村；阿拉格尔乡</t>
    </r>
    <r>
      <rPr>
        <sz val="20"/>
        <rFont val="Times New Roman"/>
        <charset val="134"/>
      </rPr>
      <t>2</t>
    </r>
    <r>
      <rPr>
        <sz val="20"/>
        <rFont val="方正仿宋简体"/>
        <charset val="134"/>
      </rPr>
      <t>村、</t>
    </r>
    <r>
      <rPr>
        <sz val="20"/>
        <rFont val="Times New Roman"/>
        <charset val="134"/>
      </rPr>
      <t>18</t>
    </r>
    <r>
      <rPr>
        <sz val="20"/>
        <rFont val="方正仿宋简体"/>
        <charset val="134"/>
      </rPr>
      <t>村；阿克萨克马热勒乡</t>
    </r>
    <r>
      <rPr>
        <sz val="20"/>
        <rFont val="Times New Roman"/>
        <charset val="134"/>
      </rPr>
      <t>3</t>
    </r>
    <r>
      <rPr>
        <sz val="20"/>
        <rFont val="方正仿宋简体"/>
        <charset val="134"/>
      </rPr>
      <t>村、</t>
    </r>
    <r>
      <rPr>
        <sz val="20"/>
        <rFont val="Times New Roman"/>
        <charset val="134"/>
      </rPr>
      <t>9</t>
    </r>
    <r>
      <rPr>
        <sz val="20"/>
        <rFont val="方正仿宋简体"/>
        <charset val="134"/>
      </rPr>
      <t>村、</t>
    </r>
    <r>
      <rPr>
        <sz val="20"/>
        <rFont val="Times New Roman"/>
        <charset val="134"/>
      </rPr>
      <t>10</t>
    </r>
    <r>
      <rPr>
        <sz val="20"/>
        <rFont val="方正仿宋简体"/>
        <charset val="134"/>
      </rPr>
      <t>村、</t>
    </r>
    <r>
      <rPr>
        <sz val="20"/>
        <rFont val="Times New Roman"/>
        <charset val="134"/>
      </rPr>
      <t>14</t>
    </r>
    <r>
      <rPr>
        <sz val="20"/>
        <rFont val="方正仿宋简体"/>
        <charset val="134"/>
      </rPr>
      <t>村；夏马勒乡</t>
    </r>
    <r>
      <rPr>
        <sz val="20"/>
        <rFont val="Times New Roman"/>
        <charset val="134"/>
      </rPr>
      <t>10</t>
    </r>
    <r>
      <rPr>
        <sz val="20"/>
        <rFont val="方正仿宋简体"/>
        <charset val="134"/>
      </rPr>
      <t>村；阿纳库勒乡</t>
    </r>
    <r>
      <rPr>
        <sz val="20"/>
        <rFont val="Times New Roman"/>
        <charset val="134"/>
      </rPr>
      <t>2</t>
    </r>
    <r>
      <rPr>
        <sz val="20"/>
        <rFont val="方正仿宋简体"/>
        <charset val="134"/>
      </rPr>
      <t>村；多来提巴格乡</t>
    </r>
    <r>
      <rPr>
        <sz val="20"/>
        <rFont val="Times New Roman"/>
        <charset val="134"/>
      </rPr>
      <t>6</t>
    </r>
    <r>
      <rPr>
        <sz val="20"/>
        <rFont val="方正仿宋简体"/>
        <charset val="134"/>
      </rPr>
      <t>村、</t>
    </r>
    <r>
      <rPr>
        <sz val="20"/>
        <rFont val="Times New Roman"/>
        <charset val="134"/>
      </rPr>
      <t>15</t>
    </r>
    <r>
      <rPr>
        <sz val="20"/>
        <rFont val="方正仿宋简体"/>
        <charset val="134"/>
      </rPr>
      <t>村；恰尔巴格乡</t>
    </r>
    <r>
      <rPr>
        <sz val="20"/>
        <rFont val="Times New Roman"/>
        <charset val="134"/>
      </rPr>
      <t>3</t>
    </r>
    <r>
      <rPr>
        <sz val="20"/>
        <rFont val="方正仿宋简体"/>
        <charset val="134"/>
      </rPr>
      <t>村、</t>
    </r>
    <r>
      <rPr>
        <sz val="20"/>
        <rFont val="Times New Roman"/>
        <charset val="134"/>
      </rPr>
      <t>11</t>
    </r>
    <r>
      <rPr>
        <sz val="20"/>
        <rFont val="方正仿宋简体"/>
        <charset val="134"/>
      </rPr>
      <t>村、</t>
    </r>
    <r>
      <rPr>
        <sz val="20"/>
        <rFont val="Times New Roman"/>
        <charset val="134"/>
      </rPr>
      <t>16</t>
    </r>
    <r>
      <rPr>
        <sz val="20"/>
        <rFont val="方正仿宋简体"/>
        <charset val="134"/>
      </rPr>
      <t>村。</t>
    </r>
  </si>
  <si>
    <t>2023.12-2024.07</t>
  </si>
  <si>
    <r>
      <rPr>
        <b/>
        <sz val="20"/>
        <rFont val="方正仿宋简体"/>
        <charset val="134"/>
      </rPr>
      <t>总投资：</t>
    </r>
    <r>
      <rPr>
        <sz val="20"/>
        <rFont val="Times New Roman"/>
        <charset val="134"/>
      </rPr>
      <t>252</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按照村域层面</t>
    </r>
    <r>
      <rPr>
        <sz val="20"/>
        <rFont val="Times New Roman"/>
        <charset val="134"/>
      </rPr>
      <t>“</t>
    </r>
    <r>
      <rPr>
        <sz val="20"/>
        <rFont val="方正仿宋简体"/>
        <charset val="134"/>
      </rPr>
      <t>多规合一</t>
    </r>
    <r>
      <rPr>
        <sz val="20"/>
        <rFont val="Times New Roman"/>
        <charset val="134"/>
      </rPr>
      <t>”</t>
    </r>
    <r>
      <rPr>
        <sz val="20"/>
        <rFont val="方正仿宋简体"/>
        <charset val="134"/>
      </rPr>
      <t>要求，完成</t>
    </r>
    <r>
      <rPr>
        <sz val="20"/>
        <rFont val="Times New Roman"/>
        <charset val="134"/>
      </rPr>
      <t>21</t>
    </r>
    <r>
      <rPr>
        <sz val="20"/>
        <rFont val="方正仿宋简体"/>
        <charset val="134"/>
      </rPr>
      <t>个村庄规划编制，每个村</t>
    </r>
    <r>
      <rPr>
        <sz val="20"/>
        <rFont val="Times New Roman"/>
        <charset val="134"/>
      </rPr>
      <t>12</t>
    </r>
    <r>
      <rPr>
        <sz val="20"/>
        <rFont val="方正仿宋简体"/>
        <charset val="134"/>
      </rPr>
      <t>万元。</t>
    </r>
  </si>
  <si>
    <t>个</t>
  </si>
  <si>
    <t>县自然资源局</t>
  </si>
  <si>
    <t>刘建军</t>
  </si>
  <si>
    <r>
      <rPr>
        <sz val="20"/>
        <rFont val="方正仿宋简体"/>
        <charset val="0"/>
      </rPr>
      <t>社会效益：编制实用性村庄规划</t>
    </r>
    <r>
      <rPr>
        <sz val="20"/>
        <rFont val="Times New Roman"/>
        <charset val="0"/>
      </rPr>
      <t>≥21</t>
    </r>
    <r>
      <rPr>
        <sz val="20"/>
        <rFont val="方正仿宋简体"/>
        <charset val="0"/>
      </rPr>
      <t>个，受益群众满意度</t>
    </r>
    <r>
      <rPr>
        <sz val="20"/>
        <rFont val="Times New Roman"/>
        <charset val="0"/>
      </rPr>
      <t>≥95%</t>
    </r>
    <r>
      <rPr>
        <sz val="20"/>
        <rFont val="方正仿宋简体"/>
        <charset val="0"/>
      </rPr>
      <t>，通过本项目的实施，有效加强各类设施的风貌规划和引导，持续保障农业发展合理空间。</t>
    </r>
  </si>
  <si>
    <t>BCX013</t>
  </si>
  <si>
    <t>巴楚县低氟边销茶项目</t>
  </si>
  <si>
    <t>其他</t>
  </si>
  <si>
    <r>
      <rPr>
        <b/>
        <sz val="18"/>
        <rFont val="方正仿宋简体"/>
        <charset val="134"/>
      </rPr>
      <t>总投资：</t>
    </r>
    <r>
      <rPr>
        <sz val="18"/>
        <rFont val="Times New Roman"/>
        <charset val="134"/>
      </rPr>
      <t>26</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为巴楚县</t>
    </r>
    <r>
      <rPr>
        <sz val="18"/>
        <rFont val="Times New Roman"/>
        <charset val="134"/>
      </rPr>
      <t>6627</t>
    </r>
    <r>
      <rPr>
        <sz val="18"/>
        <rFont val="方正仿宋简体"/>
        <charset val="134"/>
      </rPr>
      <t>户监测对象发放低氟边销茶，按照每户</t>
    </r>
    <r>
      <rPr>
        <sz val="18"/>
        <rFont val="Times New Roman"/>
        <charset val="134"/>
      </rPr>
      <t>2</t>
    </r>
    <r>
      <rPr>
        <sz val="18"/>
        <rFont val="方正仿宋简体"/>
        <charset val="134"/>
      </rPr>
      <t>公斤进行发放，每公斤</t>
    </r>
    <r>
      <rPr>
        <sz val="18"/>
        <rFont val="Times New Roman"/>
        <charset val="134"/>
      </rPr>
      <t>19.62</t>
    </r>
    <r>
      <rPr>
        <sz val="18"/>
        <rFont val="方正仿宋简体"/>
        <charset val="134"/>
      </rPr>
      <t>元。</t>
    </r>
  </si>
  <si>
    <t>县委统战部</t>
  </si>
  <si>
    <t>祁秀文</t>
  </si>
  <si>
    <r>
      <rPr>
        <sz val="18"/>
        <rFont val="方正仿宋简体"/>
        <charset val="134"/>
      </rPr>
      <t>社会效益：通过实施低氟边销茶入户项目，确保困难群众喝得起、喝的到低氟边销茶，引导群众提高对饮茶型低氟病的防治意识，受益监测对象</t>
    </r>
    <r>
      <rPr>
        <sz val="18"/>
        <rFont val="Times New Roman"/>
        <charset val="134"/>
      </rPr>
      <t>≥6627</t>
    </r>
    <r>
      <rPr>
        <sz val="18"/>
        <rFont val="方正仿宋简体"/>
        <charset val="134"/>
      </rPr>
      <t>户，项目验收合格率</t>
    </r>
    <r>
      <rPr>
        <sz val="18"/>
        <rFont val="Times New Roman"/>
        <charset val="134"/>
      </rPr>
      <t>100%</t>
    </r>
    <r>
      <rPr>
        <sz val="18"/>
        <rFont val="方正仿宋简体"/>
        <charset val="134"/>
      </rPr>
      <t>。</t>
    </r>
  </si>
  <si>
    <t>BCX014</t>
  </si>
  <si>
    <r>
      <rPr>
        <sz val="18"/>
        <rFont val="方正仿宋简体"/>
        <charset val="134"/>
      </rPr>
      <t>巴楚县</t>
    </r>
    <r>
      <rPr>
        <sz val="18"/>
        <rFont val="Times New Roman"/>
        <charset val="134"/>
      </rPr>
      <t>2024</t>
    </r>
    <r>
      <rPr>
        <sz val="18"/>
        <rFont val="方正仿宋简体"/>
        <charset val="134"/>
      </rPr>
      <t>年肉羊产业高质量发展贷款贴息补助项目</t>
    </r>
  </si>
  <si>
    <r>
      <rPr>
        <b/>
        <sz val="18"/>
        <rFont val="方正仿宋简体"/>
        <charset val="134"/>
      </rPr>
      <t>总投资：</t>
    </r>
    <r>
      <rPr>
        <sz val="18"/>
        <rFont val="Times New Roman"/>
        <charset val="134"/>
      </rPr>
      <t>70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依据《关于加快新疆肉羊产业高质量发展的实施意见》（新政办发〔</t>
    </r>
    <r>
      <rPr>
        <sz val="18"/>
        <rFont val="Times New Roman"/>
        <charset val="134"/>
      </rPr>
      <t>2023</t>
    </r>
    <r>
      <rPr>
        <sz val="18"/>
        <rFont val="方正仿宋简体"/>
        <charset val="134"/>
      </rPr>
      <t>〕</t>
    </r>
    <r>
      <rPr>
        <sz val="18"/>
        <rFont val="Times New Roman"/>
        <charset val="134"/>
      </rPr>
      <t>24</t>
    </r>
    <r>
      <rPr>
        <sz val="18"/>
        <rFont val="方正仿宋简体"/>
        <charset val="134"/>
      </rPr>
      <t>号），计划对涉牧龙头企业、与农民增收有直接关系的农牧民合作养殖的养殖场、联农带农产业化联合体的企业和养殖场、年出栏</t>
    </r>
    <r>
      <rPr>
        <sz val="18"/>
        <rFont val="Times New Roman"/>
        <charset val="134"/>
      </rPr>
      <t>100</t>
    </r>
    <r>
      <rPr>
        <sz val="18"/>
        <rFont val="方正仿宋简体"/>
        <charset val="134"/>
      </rPr>
      <t>只以上的农牧民养殖场，主要用于购买饲料、畜禽等方面的流动性资金贷款（额度</t>
    </r>
    <r>
      <rPr>
        <sz val="18"/>
        <rFont val="Times New Roman"/>
        <charset val="134"/>
      </rPr>
      <t>50</t>
    </r>
    <r>
      <rPr>
        <sz val="18"/>
        <rFont val="方正仿宋简体"/>
        <charset val="134"/>
      </rPr>
      <t>万元以上）并在</t>
    </r>
    <r>
      <rPr>
        <sz val="18"/>
        <rFont val="Times New Roman"/>
        <charset val="134"/>
      </rPr>
      <t>2023</t>
    </r>
    <r>
      <rPr>
        <sz val="18"/>
        <rFont val="方正仿宋简体"/>
        <charset val="134"/>
      </rPr>
      <t>年</t>
    </r>
    <r>
      <rPr>
        <sz val="18"/>
        <rFont val="Times New Roman"/>
        <charset val="134"/>
      </rPr>
      <t>10</t>
    </r>
    <r>
      <rPr>
        <sz val="18"/>
        <rFont val="方正仿宋简体"/>
        <charset val="134"/>
      </rPr>
      <t>月</t>
    </r>
    <r>
      <rPr>
        <sz val="18"/>
        <rFont val="Times New Roman"/>
        <charset val="134"/>
      </rPr>
      <t>1</t>
    </r>
    <r>
      <rPr>
        <sz val="18"/>
        <rFont val="方正仿宋简体"/>
        <charset val="134"/>
      </rPr>
      <t>日</t>
    </r>
    <r>
      <rPr>
        <sz val="18"/>
        <rFont val="Times New Roman"/>
        <charset val="134"/>
      </rPr>
      <t>-2024</t>
    </r>
    <r>
      <rPr>
        <sz val="18"/>
        <rFont val="方正仿宋简体"/>
        <charset val="134"/>
      </rPr>
      <t>年</t>
    </r>
    <r>
      <rPr>
        <sz val="18"/>
        <rFont val="Times New Roman"/>
        <charset val="134"/>
      </rPr>
      <t>9</t>
    </r>
    <r>
      <rPr>
        <sz val="18"/>
        <rFont val="方正仿宋简体"/>
        <charset val="134"/>
      </rPr>
      <t>月</t>
    </r>
    <r>
      <rPr>
        <sz val="18"/>
        <rFont val="Times New Roman"/>
        <charset val="134"/>
      </rPr>
      <t>30</t>
    </r>
    <r>
      <rPr>
        <sz val="18"/>
        <rFont val="方正仿宋简体"/>
        <charset val="134"/>
      </rPr>
      <t>日期间完成结息的，按不高于银行贷款市场报价利率（</t>
    </r>
    <r>
      <rPr>
        <sz val="18"/>
        <rFont val="Times New Roman"/>
        <charset val="134"/>
      </rPr>
      <t>LPR</t>
    </r>
    <r>
      <rPr>
        <sz val="18"/>
        <rFont val="方正仿宋简体"/>
        <charset val="134"/>
      </rPr>
      <t>）的</t>
    </r>
    <r>
      <rPr>
        <sz val="18"/>
        <rFont val="Times New Roman"/>
        <charset val="134"/>
      </rPr>
      <t>50%</t>
    </r>
    <r>
      <rPr>
        <sz val="18"/>
        <rFont val="方正仿宋简体"/>
        <charset val="134"/>
      </rPr>
      <t>给予贷款贴息补助。</t>
    </r>
  </si>
  <si>
    <t>家</t>
  </si>
  <si>
    <t>县畜牧兽医局</t>
  </si>
  <si>
    <t>任述强</t>
  </si>
  <si>
    <r>
      <rPr>
        <sz val="18"/>
        <rFont val="方正仿宋简体"/>
        <charset val="134"/>
      </rPr>
      <t>补助企业及养殖场（合作社）数量</t>
    </r>
    <r>
      <rPr>
        <sz val="18"/>
        <rFont val="Times New Roman"/>
        <charset val="134"/>
      </rPr>
      <t>≥1</t>
    </r>
    <r>
      <rPr>
        <sz val="18"/>
        <rFont val="方正仿宋简体"/>
        <charset val="134"/>
      </rPr>
      <t>个，贷款贴息合规率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经济效益：受益脱贫人口数</t>
    </r>
    <r>
      <rPr>
        <sz val="18"/>
        <rFont val="Times New Roman"/>
        <charset val="134"/>
      </rPr>
      <t>≥120</t>
    </r>
    <r>
      <rPr>
        <sz val="18"/>
        <rFont val="方正仿宋简体"/>
        <charset val="134"/>
      </rPr>
      <t>人，带动脱贫户全年总收入</t>
    </r>
    <r>
      <rPr>
        <sz val="18"/>
        <rFont val="Times New Roman"/>
        <charset val="134"/>
      </rPr>
      <t>≥60</t>
    </r>
    <r>
      <rPr>
        <sz val="18"/>
        <rFont val="方正仿宋简体"/>
        <charset val="134"/>
      </rPr>
      <t>万元。</t>
    </r>
    <r>
      <rPr>
        <sz val="18"/>
        <rFont val="Times New Roman"/>
        <charset val="134"/>
      </rPr>
      <t xml:space="preserve">
</t>
    </r>
    <r>
      <rPr>
        <sz val="18"/>
        <rFont val="方正仿宋简体"/>
        <charset val="134"/>
      </rPr>
      <t>社会效益：扶优扶强涉牧龙头企业或合作社，促进我县肉羊产业高质量发展，激发企业内生动力，促进企业安全和市场竞争力，解决脱贫户、监测户就业，受益企业及养殖场满意度</t>
    </r>
    <r>
      <rPr>
        <sz val="18"/>
        <rFont val="Times New Roman"/>
        <charset val="134"/>
      </rPr>
      <t>≥95%</t>
    </r>
    <r>
      <rPr>
        <sz val="18"/>
        <rFont val="方正仿宋简体"/>
        <charset val="134"/>
      </rPr>
      <t>。</t>
    </r>
  </si>
  <si>
    <t>BCX015</t>
  </si>
  <si>
    <r>
      <rPr>
        <sz val="18"/>
        <rFont val="方正仿宋简体"/>
        <charset val="134"/>
      </rPr>
      <t>巴楚县</t>
    </r>
    <r>
      <rPr>
        <sz val="18"/>
        <rFont val="Times New Roman"/>
        <charset val="134"/>
      </rPr>
      <t>2024</t>
    </r>
    <r>
      <rPr>
        <sz val="18"/>
        <rFont val="方正仿宋简体"/>
        <charset val="134"/>
      </rPr>
      <t>年联农益农</t>
    </r>
    <r>
      <rPr>
        <sz val="18"/>
        <rFont val="Times New Roman"/>
        <charset val="134"/>
      </rPr>
      <t>“</t>
    </r>
    <r>
      <rPr>
        <sz val="18"/>
        <rFont val="方正仿宋简体"/>
        <charset val="134"/>
      </rPr>
      <t>企业</t>
    </r>
    <r>
      <rPr>
        <sz val="18"/>
        <rFont val="Times New Roman"/>
        <charset val="134"/>
      </rPr>
      <t>+</t>
    </r>
    <r>
      <rPr>
        <sz val="18"/>
        <rFont val="方正仿宋简体"/>
        <charset val="134"/>
      </rPr>
      <t>农户</t>
    </r>
    <r>
      <rPr>
        <sz val="18"/>
        <rFont val="Times New Roman"/>
        <charset val="134"/>
      </rPr>
      <t>”</t>
    </r>
    <r>
      <rPr>
        <sz val="18"/>
        <rFont val="方正仿宋简体"/>
        <charset val="134"/>
      </rPr>
      <t>模式创新项目</t>
    </r>
  </si>
  <si>
    <t>养殖业基地</t>
  </si>
  <si>
    <r>
      <rPr>
        <sz val="20"/>
        <rFont val="方正仿宋简体"/>
        <charset val="134"/>
      </rPr>
      <t>巴楚县</t>
    </r>
    <r>
      <rPr>
        <sz val="20"/>
        <rFont val="Times New Roman"/>
        <charset val="134"/>
      </rPr>
      <t>10</t>
    </r>
    <r>
      <rPr>
        <sz val="20"/>
        <rFont val="方正仿宋简体"/>
        <charset val="134"/>
      </rPr>
      <t>个农业乡镇</t>
    </r>
  </si>
  <si>
    <r>
      <rPr>
        <b/>
        <sz val="20"/>
        <rFont val="方正仿宋简体"/>
        <charset val="134"/>
      </rPr>
      <t>总投资：</t>
    </r>
    <r>
      <rPr>
        <sz val="20"/>
        <rFont val="Times New Roman"/>
        <charset val="134"/>
      </rPr>
      <t>50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依据《关于加快新疆肉羊产业高质量发展的实施意见》（新政办发〔</t>
    </r>
    <r>
      <rPr>
        <sz val="20"/>
        <rFont val="Times New Roman"/>
        <charset val="134"/>
      </rPr>
      <t>2023</t>
    </r>
    <r>
      <rPr>
        <sz val="20"/>
        <rFont val="方正仿宋简体"/>
        <charset val="134"/>
      </rPr>
      <t>〕</t>
    </r>
    <r>
      <rPr>
        <sz val="20"/>
        <rFont val="Times New Roman"/>
        <charset val="134"/>
      </rPr>
      <t>24</t>
    </r>
    <r>
      <rPr>
        <sz val="20"/>
        <rFont val="方正仿宋简体"/>
        <charset val="134"/>
      </rPr>
      <t>号）要求，坚持</t>
    </r>
    <r>
      <rPr>
        <sz val="20"/>
        <rFont val="Times New Roman"/>
        <charset val="134"/>
      </rPr>
      <t>“</t>
    </r>
    <r>
      <rPr>
        <sz val="20"/>
        <rFont val="方正仿宋简体"/>
        <charset val="134"/>
      </rPr>
      <t>先干后补、多干多补、干好再补</t>
    </r>
    <r>
      <rPr>
        <sz val="20"/>
        <rFont val="Times New Roman"/>
        <charset val="134"/>
      </rPr>
      <t>”</t>
    </r>
    <r>
      <rPr>
        <sz val="20"/>
        <rFont val="方正仿宋简体"/>
        <charset val="134"/>
      </rPr>
      <t>原则，以</t>
    </r>
    <r>
      <rPr>
        <sz val="20"/>
        <rFont val="Times New Roman"/>
        <charset val="134"/>
      </rPr>
      <t>“</t>
    </r>
    <r>
      <rPr>
        <sz val="20"/>
        <rFont val="方正仿宋简体"/>
        <charset val="134"/>
      </rPr>
      <t>企业</t>
    </r>
    <r>
      <rPr>
        <sz val="20"/>
        <rFont val="Times New Roman"/>
        <charset val="134"/>
      </rPr>
      <t>+</t>
    </r>
    <r>
      <rPr>
        <sz val="20"/>
        <rFont val="方正仿宋简体"/>
        <charset val="134"/>
      </rPr>
      <t>农户</t>
    </r>
    <r>
      <rPr>
        <sz val="20"/>
        <rFont val="Times New Roman"/>
        <charset val="134"/>
      </rPr>
      <t>”</t>
    </r>
    <r>
      <rPr>
        <sz val="20"/>
        <rFont val="方正仿宋简体"/>
        <charset val="134"/>
      </rPr>
      <t>的模式，发挥以奖代补激励作用，鼓励脱贫户、监测对象高质量发展庭院特色养殖，按照种母羊</t>
    </r>
    <r>
      <rPr>
        <sz val="20"/>
        <rFont val="Times New Roman"/>
        <charset val="134"/>
      </rPr>
      <t>500</t>
    </r>
    <r>
      <rPr>
        <sz val="20"/>
        <rFont val="方正仿宋简体"/>
        <charset val="134"/>
      </rPr>
      <t>元</t>
    </r>
    <r>
      <rPr>
        <sz val="20"/>
        <rFont val="Times New Roman"/>
        <charset val="134"/>
      </rPr>
      <t>/</t>
    </r>
    <r>
      <rPr>
        <sz val="20"/>
        <rFont val="方正仿宋简体"/>
        <charset val="134"/>
      </rPr>
      <t>只的标准进行奖补到户，按照国家湖羊鉴定标准至少达到二级以上标准予以补贴。</t>
    </r>
    <r>
      <rPr>
        <sz val="20"/>
        <rFont val="Times New Roman"/>
        <charset val="134"/>
      </rPr>
      <t>2024</t>
    </r>
    <r>
      <rPr>
        <sz val="20"/>
        <rFont val="方正仿宋简体"/>
        <charset val="134"/>
      </rPr>
      <t>年计划补贴</t>
    </r>
    <r>
      <rPr>
        <sz val="20"/>
        <rFont val="Times New Roman"/>
        <charset val="134"/>
      </rPr>
      <t>1000</t>
    </r>
    <r>
      <rPr>
        <sz val="20"/>
        <rFont val="方正仿宋简体"/>
        <charset val="134"/>
      </rPr>
      <t>只。</t>
    </r>
  </si>
  <si>
    <t>只</t>
  </si>
  <si>
    <r>
      <rPr>
        <sz val="20"/>
        <rFont val="方正仿宋简体"/>
        <charset val="134"/>
      </rPr>
      <t>经济效益：种母羊补贴标准</t>
    </r>
    <r>
      <rPr>
        <sz val="20"/>
        <rFont val="Times New Roman"/>
        <charset val="134"/>
      </rPr>
      <t>=500</t>
    </r>
    <r>
      <rPr>
        <sz val="20"/>
        <rFont val="方正仿宋简体"/>
        <charset val="134"/>
      </rPr>
      <t>元</t>
    </r>
    <r>
      <rPr>
        <sz val="20"/>
        <rFont val="Times New Roman"/>
        <charset val="134"/>
      </rPr>
      <t>/</t>
    </r>
    <r>
      <rPr>
        <sz val="20"/>
        <rFont val="方正仿宋简体"/>
        <charset val="134"/>
      </rPr>
      <t>只，补贴种母羊数量</t>
    </r>
    <r>
      <rPr>
        <sz val="20"/>
        <rFont val="Times New Roman"/>
        <charset val="134"/>
      </rPr>
      <t>≥1000</t>
    </r>
    <r>
      <rPr>
        <sz val="20"/>
        <rFont val="方正仿宋简体"/>
        <charset val="134"/>
      </rPr>
      <t>只，带动脱贫户或监测对象全年总收入</t>
    </r>
    <r>
      <rPr>
        <sz val="20"/>
        <rFont val="Times New Roman"/>
        <charset val="134"/>
      </rPr>
      <t>≥50</t>
    </r>
    <r>
      <rPr>
        <sz val="20"/>
        <rFont val="方正仿宋简体"/>
        <charset val="134"/>
      </rPr>
      <t>万元，项目验收合格率</t>
    </r>
    <r>
      <rPr>
        <sz val="20"/>
        <rFont val="Times New Roman"/>
        <charset val="134"/>
      </rPr>
      <t>≥100%</t>
    </r>
    <r>
      <rPr>
        <sz val="20"/>
        <rFont val="方正仿宋简体"/>
        <charset val="134"/>
      </rPr>
      <t>，受益户数</t>
    </r>
    <r>
      <rPr>
        <sz val="20"/>
        <rFont val="Times New Roman"/>
        <charset val="134"/>
      </rPr>
      <t>≥600</t>
    </r>
    <r>
      <rPr>
        <sz val="20"/>
        <rFont val="方正仿宋简体"/>
        <charset val="134"/>
      </rPr>
      <t>户。</t>
    </r>
    <r>
      <rPr>
        <sz val="20"/>
        <rFont val="Times New Roman"/>
        <charset val="134"/>
      </rPr>
      <t xml:space="preserve">
</t>
    </r>
    <r>
      <rPr>
        <sz val="20"/>
        <rFont val="方正仿宋简体"/>
        <charset val="134"/>
      </rPr>
      <t>社会效益：通过项目实施，激发农户内生动力，大力发展畜牧养殖业，夯实巩固拓展脱贫攻坚成果基础。</t>
    </r>
  </si>
  <si>
    <t>BCX016</t>
  </si>
  <si>
    <t>项目管理费</t>
  </si>
  <si>
    <t>.</t>
  </si>
  <si>
    <r>
      <rPr>
        <b/>
        <sz val="18"/>
        <rFont val="方正仿宋简体"/>
        <charset val="134"/>
      </rPr>
      <t>总投资：</t>
    </r>
    <r>
      <rPr>
        <sz val="18"/>
        <rFont val="Times New Roman"/>
        <charset val="134"/>
      </rPr>
      <t>200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提取项目管理费用</t>
    </r>
    <r>
      <rPr>
        <sz val="18"/>
        <rFont val="Times New Roman"/>
        <charset val="134"/>
      </rPr>
      <t>200</t>
    </r>
    <r>
      <rPr>
        <sz val="18"/>
        <rFont val="方正仿宋简体"/>
        <charset val="134"/>
      </rPr>
      <t>万元，主要用于项目前期设计、评审、招标、监理以及竣工验收等与项目管理相关的工作。</t>
    </r>
  </si>
  <si>
    <t>/</t>
  </si>
  <si>
    <t>县乡村振兴局、审计局</t>
  </si>
  <si>
    <t>宋连军、贺  江</t>
  </si>
  <si>
    <r>
      <rPr>
        <sz val="18"/>
        <rFont val="方正仿宋简体"/>
        <charset val="134"/>
      </rPr>
      <t>管理项目个数</t>
    </r>
    <r>
      <rPr>
        <sz val="18"/>
        <rFont val="Times New Roman"/>
        <charset val="134"/>
      </rPr>
      <t>≥53</t>
    </r>
    <r>
      <rPr>
        <sz val="18"/>
        <rFont val="方正仿宋简体"/>
        <charset val="134"/>
      </rPr>
      <t>个，年度管理任务完成率</t>
    </r>
    <r>
      <rPr>
        <sz val="18"/>
        <rFont val="Times New Roman"/>
        <charset val="134"/>
      </rPr>
      <t xml:space="preserve">=100%
</t>
    </r>
    <r>
      <rPr>
        <sz val="18"/>
        <rFont val="方正仿宋简体"/>
        <charset val="134"/>
      </rPr>
      <t>社会效益：通过本项目的实施，有效保障衔接资金项目有序合规开展，进一步提高我县衔接项目管理水平。</t>
    </r>
  </si>
  <si>
    <t>BCX017</t>
  </si>
  <si>
    <r>
      <rPr>
        <sz val="18"/>
        <rFont val="方正仿宋简体"/>
        <charset val="134"/>
      </rPr>
      <t>巴楚县多来提巴格乡</t>
    </r>
    <r>
      <rPr>
        <sz val="18"/>
        <rFont val="Times New Roman"/>
        <charset val="134"/>
      </rPr>
      <t>2024</t>
    </r>
    <r>
      <rPr>
        <sz val="18"/>
        <rFont val="方正仿宋简体"/>
        <charset val="134"/>
      </rPr>
      <t>年中央财政以工代赈项目</t>
    </r>
  </si>
  <si>
    <t>人居环境整治</t>
  </si>
  <si>
    <r>
      <rPr>
        <sz val="18"/>
        <rFont val="方正仿宋简体"/>
        <charset val="134"/>
      </rPr>
      <t>多来提巴格乡</t>
    </r>
    <r>
      <rPr>
        <sz val="18"/>
        <rFont val="Times New Roman"/>
        <charset val="134"/>
      </rPr>
      <t>4</t>
    </r>
    <r>
      <rPr>
        <sz val="18"/>
        <rFont val="方正仿宋简体"/>
        <charset val="134"/>
      </rPr>
      <t>村</t>
    </r>
  </si>
  <si>
    <t>2024.04-2024.08</t>
  </si>
  <si>
    <r>
      <rPr>
        <b/>
        <sz val="20"/>
        <rFont val="方正仿宋简体"/>
        <charset val="134"/>
      </rPr>
      <t>总投资：</t>
    </r>
    <r>
      <rPr>
        <sz val="20"/>
        <rFont val="Times New Roman"/>
        <charset val="134"/>
      </rPr>
      <t>396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为多来提巴格乡</t>
    </r>
    <r>
      <rPr>
        <sz val="20"/>
        <rFont val="Times New Roman"/>
        <charset val="134"/>
      </rPr>
      <t>4</t>
    </r>
    <r>
      <rPr>
        <sz val="20"/>
        <rFont val="方正仿宋简体"/>
        <charset val="134"/>
      </rPr>
      <t>村地面硬化</t>
    </r>
    <r>
      <rPr>
        <sz val="20"/>
        <rFont val="Times New Roman"/>
        <charset val="134"/>
      </rPr>
      <t>22000</t>
    </r>
    <r>
      <rPr>
        <sz val="20"/>
        <rFont val="宋体"/>
        <charset val="134"/>
      </rPr>
      <t>㎡</t>
    </r>
    <r>
      <rPr>
        <sz val="20"/>
        <rFont val="方正仿宋简体"/>
        <charset val="134"/>
      </rPr>
      <t>，并配套相关附属设施。项目建成后，所形成的固定资产纳入衔接项目资产管理，权属归建设单位所有。</t>
    </r>
  </si>
  <si>
    <t>多来提巴格乡人民政府</t>
  </si>
  <si>
    <t>县发展与改革委员会</t>
  </si>
  <si>
    <t>王晓菲、刘山山</t>
  </si>
  <si>
    <r>
      <rPr>
        <sz val="20"/>
        <rFont val="方正仿宋简体"/>
        <charset val="134"/>
      </rPr>
      <t>地面硬化</t>
    </r>
    <r>
      <rPr>
        <sz val="20"/>
        <rFont val="Times New Roman"/>
        <charset val="134"/>
      </rPr>
      <t>≥22000</t>
    </r>
    <r>
      <rPr>
        <sz val="20"/>
        <rFont val="宋体"/>
        <charset val="134"/>
      </rPr>
      <t>㎡</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Times New Roman"/>
        <charset val="134"/>
      </rPr>
      <t>≥84</t>
    </r>
    <r>
      <rPr>
        <sz val="20"/>
        <rFont val="方正仿宋简体"/>
        <charset val="134"/>
      </rPr>
      <t>万元，带动当地农村群众务工就业岗位数量</t>
    </r>
    <r>
      <rPr>
        <sz val="20"/>
        <rFont val="Times New Roman"/>
        <charset val="134"/>
      </rPr>
      <t>≥81</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</si>
  <si>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t>BCX018</t>
  </si>
  <si>
    <r>
      <rPr>
        <sz val="18"/>
        <rFont val="方正仿宋简体"/>
        <charset val="134"/>
      </rPr>
      <t>巴楚县英吾斯塘乡农村水利基础设施建设</t>
    </r>
    <r>
      <rPr>
        <sz val="18"/>
        <rFont val="Times New Roman"/>
        <charset val="134"/>
      </rPr>
      <t>2024</t>
    </r>
    <r>
      <rPr>
        <sz val="18"/>
        <rFont val="方正仿宋简体"/>
        <charset val="134"/>
      </rPr>
      <t>年中央财政以工代赈项目</t>
    </r>
  </si>
  <si>
    <t>英吾斯塘乡</t>
  </si>
  <si>
    <t>2024.03-2024.11</t>
  </si>
  <si>
    <r>
      <rPr>
        <b/>
        <sz val="20"/>
        <rFont val="方正仿宋简体"/>
        <charset val="134"/>
      </rPr>
      <t>总投资：</t>
    </r>
    <r>
      <rPr>
        <sz val="20"/>
        <rFont val="Times New Roman"/>
        <charset val="134"/>
      </rPr>
      <t>300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排碱渠清淤</t>
    </r>
    <r>
      <rPr>
        <sz val="20"/>
        <rFont val="Times New Roman"/>
        <charset val="134"/>
      </rPr>
      <t>35.6km</t>
    </r>
    <r>
      <rPr>
        <sz val="20"/>
        <rFont val="方正仿宋简体"/>
        <charset val="134"/>
      </rPr>
      <t>，新建排碱渠</t>
    </r>
    <r>
      <rPr>
        <sz val="20"/>
        <rFont val="Times New Roman"/>
        <charset val="134"/>
      </rPr>
      <t>8km</t>
    </r>
    <r>
      <rPr>
        <sz val="20"/>
        <rFont val="方正仿宋简体"/>
        <charset val="134"/>
      </rPr>
      <t>，排碱池</t>
    </r>
    <r>
      <rPr>
        <sz val="20"/>
        <rFont val="Times New Roman"/>
        <charset val="134"/>
      </rPr>
      <t>4</t>
    </r>
    <r>
      <rPr>
        <sz val="20"/>
        <rFont val="方正仿宋简体"/>
        <charset val="134"/>
      </rPr>
      <t>座，配套相关附属设施。项目建成后，所形成的固定资产纳入衔接项目资产管理，权属归建设单位所有。</t>
    </r>
  </si>
  <si>
    <t>公里</t>
  </si>
  <si>
    <t>英吾斯塘乡人民政府</t>
  </si>
  <si>
    <t>王晓菲、李黎利</t>
  </si>
  <si>
    <r>
      <rPr>
        <sz val="20"/>
        <rFont val="方正仿宋简体"/>
        <charset val="134"/>
      </rPr>
      <t>排碱渠清淤</t>
    </r>
    <r>
      <rPr>
        <sz val="20"/>
        <rFont val="Times New Roman"/>
        <charset val="134"/>
      </rPr>
      <t>≥35.6km</t>
    </r>
    <r>
      <rPr>
        <sz val="20"/>
        <rFont val="方正仿宋简体"/>
        <charset val="134"/>
      </rPr>
      <t>，新建排碱渠</t>
    </r>
    <r>
      <rPr>
        <sz val="20"/>
        <rFont val="Times New Roman"/>
        <charset val="134"/>
      </rPr>
      <t>≥8</t>
    </r>
    <r>
      <rPr>
        <sz val="20"/>
        <rFont val="方正仿宋简体"/>
        <charset val="134"/>
      </rPr>
      <t>km，竣工验收合格率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Times New Roman"/>
        <charset val="134"/>
      </rPr>
      <t>≥63</t>
    </r>
    <r>
      <rPr>
        <sz val="20"/>
        <rFont val="方正仿宋简体"/>
        <charset val="134"/>
      </rPr>
      <t>万元，带动当地农村群众务工就业岗位数量</t>
    </r>
    <r>
      <rPr>
        <sz val="20"/>
        <rFont val="Times New Roman"/>
        <charset val="134"/>
      </rPr>
      <t>≥80</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</si>
  <si>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t>BCX019</t>
  </si>
  <si>
    <r>
      <rPr>
        <sz val="18"/>
        <rFont val="方正仿宋简体"/>
        <charset val="134"/>
      </rPr>
      <t>巴楚县阿拉格尔乡农村水利基础设施建设</t>
    </r>
    <r>
      <rPr>
        <sz val="18"/>
        <rFont val="Times New Roman"/>
        <charset val="134"/>
      </rPr>
      <t>2024</t>
    </r>
    <r>
      <rPr>
        <sz val="18"/>
        <rFont val="方正仿宋简体"/>
        <charset val="134"/>
      </rPr>
      <t>年中央财政以工代赈项目</t>
    </r>
  </si>
  <si>
    <t>阿拉格尔乡</t>
  </si>
  <si>
    <r>
      <rPr>
        <b/>
        <sz val="20"/>
        <rFont val="方正仿宋简体"/>
        <charset val="134"/>
      </rPr>
      <t>总投资：</t>
    </r>
    <r>
      <rPr>
        <sz val="20"/>
        <rFont val="Times New Roman"/>
        <charset val="134"/>
      </rPr>
      <t>398</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新建防渗渠</t>
    </r>
    <r>
      <rPr>
        <sz val="20"/>
        <rFont val="Times New Roman"/>
        <charset val="134"/>
      </rPr>
      <t>4.85km</t>
    </r>
    <r>
      <rPr>
        <sz val="20"/>
        <rFont val="方正仿宋简体"/>
        <charset val="134"/>
      </rPr>
      <t>（流量</t>
    </r>
    <r>
      <rPr>
        <sz val="20"/>
        <rFont val="Times New Roman"/>
        <charset val="134"/>
      </rPr>
      <t>1.2m³/s-0.2m³/s</t>
    </r>
    <r>
      <rPr>
        <sz val="20"/>
        <rFont val="方正仿宋简体"/>
        <charset val="134"/>
      </rPr>
      <t>斗渠长</t>
    </r>
    <r>
      <rPr>
        <sz val="20"/>
        <rFont val="Times New Roman"/>
        <charset val="134"/>
      </rPr>
      <t>3.334km</t>
    </r>
    <r>
      <rPr>
        <sz val="20"/>
        <rFont val="方正仿宋简体"/>
        <charset val="134"/>
      </rPr>
      <t>、流量</t>
    </r>
    <r>
      <rPr>
        <sz val="20"/>
        <rFont val="Times New Roman"/>
        <charset val="134"/>
      </rPr>
      <t>0.2m³/s-0.3m³/s</t>
    </r>
    <r>
      <rPr>
        <sz val="20"/>
        <rFont val="方正仿宋简体"/>
        <charset val="134"/>
      </rPr>
      <t>斗渠长</t>
    </r>
    <r>
      <rPr>
        <sz val="20"/>
        <rFont val="Times New Roman"/>
        <charset val="134"/>
      </rPr>
      <t>1.516km</t>
    </r>
    <r>
      <rPr>
        <sz val="20"/>
        <rFont val="方正仿宋简体"/>
        <charset val="134"/>
      </rPr>
      <t>），配套相关附属设施。项目建成后，所形成的固定资产纳入衔接项目资产管理，权属归建设单位所有。</t>
    </r>
  </si>
  <si>
    <t>阿拉格尔乡人民政府</t>
  </si>
  <si>
    <t>王晓菲、李鹏辉</t>
  </si>
  <si>
    <r>
      <rPr>
        <sz val="20"/>
        <rFont val="方正仿宋简体"/>
        <charset val="134"/>
      </rPr>
      <t>新建防渗渠</t>
    </r>
    <r>
      <rPr>
        <sz val="20"/>
        <rFont val="Times New Roman"/>
        <charset val="134"/>
      </rPr>
      <t>≥4.85</t>
    </r>
    <r>
      <rPr>
        <sz val="20"/>
        <rFont val="方正仿宋简体"/>
        <charset val="134"/>
      </rPr>
      <t>km，竣工验收合格率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Times New Roman"/>
        <charset val="134"/>
      </rPr>
      <t>≥84</t>
    </r>
    <r>
      <rPr>
        <sz val="20"/>
        <rFont val="方正仿宋简体"/>
        <charset val="134"/>
      </rPr>
      <t>万元，带动当地农村群众务工就业岗位数量</t>
    </r>
    <r>
      <rPr>
        <sz val="20"/>
        <rFont val="Times New Roman"/>
        <charset val="134"/>
      </rPr>
      <t>≥90</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</si>
  <si>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t>BCX020</t>
  </si>
  <si>
    <r>
      <rPr>
        <sz val="18"/>
        <rFont val="方正仿宋简体"/>
        <charset val="134"/>
      </rPr>
      <t>巴楚县巴楚镇</t>
    </r>
    <r>
      <rPr>
        <sz val="18"/>
        <rFont val="Times New Roman"/>
        <charset val="134"/>
      </rPr>
      <t>2024</t>
    </r>
    <r>
      <rPr>
        <sz val="18"/>
        <rFont val="方正仿宋简体"/>
        <charset val="134"/>
      </rPr>
      <t>年中央财政以工代赈项目</t>
    </r>
  </si>
  <si>
    <t>农村道路建设</t>
  </si>
  <si>
    <t>巴楚镇</t>
  </si>
  <si>
    <r>
      <rPr>
        <b/>
        <sz val="20"/>
        <rFont val="方正仿宋简体"/>
        <charset val="134"/>
      </rPr>
      <t>总投资：</t>
    </r>
    <r>
      <rPr>
        <sz val="20"/>
        <rFont val="Times New Roman"/>
        <charset val="134"/>
      </rPr>
      <t>135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2.6</t>
    </r>
    <r>
      <rPr>
        <sz val="20"/>
        <rFont val="宋体"/>
        <charset val="134"/>
      </rPr>
      <t>㎞</t>
    </r>
    <r>
      <rPr>
        <sz val="20"/>
        <rFont val="方正仿宋简体"/>
        <charset val="134"/>
      </rPr>
      <t>，配套相关附属设施。项目建成后，所形成的固定资产纳入衔接项目资产管理，权属归建设单位所有。</t>
    </r>
  </si>
  <si>
    <t>巴楚镇人民政府</t>
  </si>
  <si>
    <t>王晓菲、汪生龙</t>
  </si>
  <si>
    <r>
      <rPr>
        <sz val="20"/>
        <rFont val="方正仿宋简体"/>
        <charset val="134"/>
      </rPr>
      <t>建设村组道路</t>
    </r>
    <r>
      <rPr>
        <sz val="20"/>
        <rFont val="Times New Roman"/>
        <charset val="134"/>
      </rPr>
      <t>≥2.6</t>
    </r>
    <r>
      <rPr>
        <sz val="20"/>
        <rFont val="方正仿宋简体"/>
        <charset val="134"/>
      </rPr>
      <t>km，竣工验收合格率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≥50</t>
    </r>
    <r>
      <rPr>
        <sz val="20"/>
        <rFont val="方正仿宋简体"/>
        <charset val="134"/>
      </rPr>
      <t>人，发放劳务报酬</t>
    </r>
    <r>
      <rPr>
        <sz val="20"/>
        <rFont val="Times New Roman"/>
        <charset val="134"/>
      </rPr>
      <t>≥30</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</si>
  <si>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BCX021</t>
  </si>
  <si>
    <r>
      <rPr>
        <sz val="18"/>
        <rFont val="方正仿宋简体"/>
        <charset val="134"/>
      </rPr>
      <t>巴楚县阿瓦提镇</t>
    </r>
    <r>
      <rPr>
        <sz val="18"/>
        <rFont val="Times New Roman"/>
        <charset val="134"/>
      </rPr>
      <t>2024</t>
    </r>
    <r>
      <rPr>
        <sz val="18"/>
        <rFont val="方正仿宋简体"/>
        <charset val="134"/>
      </rPr>
      <t>年中央财政以工代赈项目</t>
    </r>
  </si>
  <si>
    <t>阿瓦提镇</t>
  </si>
  <si>
    <r>
      <rPr>
        <b/>
        <sz val="20"/>
        <rFont val="方正仿宋简体"/>
        <charset val="134"/>
      </rPr>
      <t>总投资：</t>
    </r>
    <r>
      <rPr>
        <sz val="20"/>
        <rFont val="Times New Roman"/>
        <charset val="134"/>
      </rPr>
      <t>395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6.338</t>
    </r>
    <r>
      <rPr>
        <sz val="20"/>
        <rFont val="宋体"/>
        <charset val="134"/>
      </rPr>
      <t>㎞</t>
    </r>
    <r>
      <rPr>
        <sz val="20"/>
        <rFont val="方正仿宋简体"/>
        <charset val="134"/>
      </rPr>
      <t>，配套相关附属设施。项目建成后，所形成的固定资产纳入衔接项目资产管理，权属归建设单位所有。</t>
    </r>
  </si>
  <si>
    <t>王晓菲、刘  鑫</t>
  </si>
  <si>
    <r>
      <rPr>
        <sz val="20"/>
        <rFont val="方正仿宋简体"/>
        <charset val="134"/>
      </rPr>
      <t>建设村组道路</t>
    </r>
    <r>
      <rPr>
        <sz val="20"/>
        <rFont val="Times New Roman"/>
        <charset val="134"/>
      </rPr>
      <t>≥6.338</t>
    </r>
    <r>
      <rPr>
        <sz val="20"/>
        <rFont val="方正仿宋简体"/>
        <charset val="134"/>
      </rPr>
      <t>km，竣工验收合格率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≥72</t>
    </r>
    <r>
      <rPr>
        <sz val="20"/>
        <rFont val="方正仿宋简体"/>
        <charset val="134"/>
      </rPr>
      <t>人，发放劳务报酬</t>
    </r>
    <r>
      <rPr>
        <sz val="20"/>
        <rFont val="Times New Roman"/>
        <charset val="134"/>
      </rPr>
      <t>≥84</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</si>
  <si>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BCX022</t>
  </si>
  <si>
    <r>
      <rPr>
        <sz val="18"/>
        <rFont val="方正仿宋简体"/>
        <charset val="134"/>
      </rPr>
      <t>巴楚县恰尔巴格乡</t>
    </r>
    <r>
      <rPr>
        <sz val="18"/>
        <rFont val="Times New Roman"/>
        <charset val="134"/>
      </rPr>
      <t>2024</t>
    </r>
    <r>
      <rPr>
        <sz val="18"/>
        <rFont val="方正仿宋简体"/>
        <charset val="134"/>
      </rPr>
      <t>年中央财政以工代赈项目</t>
    </r>
  </si>
  <si>
    <t>恰尔巴格乡</t>
  </si>
  <si>
    <r>
      <rPr>
        <b/>
        <sz val="20"/>
        <rFont val="方正仿宋简体"/>
        <charset val="134"/>
      </rPr>
      <t>总投资：</t>
    </r>
    <r>
      <rPr>
        <sz val="20"/>
        <rFont val="Times New Roman"/>
        <charset val="134"/>
      </rPr>
      <t>237</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3.95</t>
    </r>
    <r>
      <rPr>
        <sz val="20"/>
        <rFont val="宋体"/>
        <charset val="134"/>
      </rPr>
      <t>㎞</t>
    </r>
    <r>
      <rPr>
        <sz val="20"/>
        <rFont val="方正仿宋简体"/>
        <charset val="134"/>
      </rPr>
      <t>，配套相关附属设施。项目建成后，所形成的固定资产纳入衔接项目资产管理，权属归建设单位所有。</t>
    </r>
  </si>
  <si>
    <t>恰尔巴格乡人民政府</t>
  </si>
  <si>
    <t>王晓菲、贾中元</t>
  </si>
  <si>
    <r>
      <rPr>
        <sz val="20"/>
        <rFont val="方正仿宋简体"/>
        <charset val="134"/>
      </rPr>
      <t>建设村组道路</t>
    </r>
    <r>
      <rPr>
        <sz val="20"/>
        <rFont val="Times New Roman"/>
        <charset val="134"/>
      </rPr>
      <t>≥3.95</t>
    </r>
    <r>
      <rPr>
        <sz val="20"/>
        <rFont val="方正仿宋简体"/>
        <charset val="134"/>
      </rPr>
      <t>km，竣工验收合格率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≥60</t>
    </r>
    <r>
      <rPr>
        <sz val="20"/>
        <rFont val="方正仿宋简体"/>
        <charset val="134"/>
      </rPr>
      <t>人，发放劳务报酬</t>
    </r>
    <r>
      <rPr>
        <sz val="20"/>
        <rFont val="Times New Roman"/>
        <charset val="134"/>
      </rPr>
      <t>≥50</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</si>
  <si>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BCX023</t>
  </si>
  <si>
    <r>
      <rPr>
        <sz val="18"/>
        <rFont val="方正仿宋简体"/>
        <charset val="134"/>
      </rPr>
      <t>巴楚县阿纳库勒乡</t>
    </r>
    <r>
      <rPr>
        <sz val="18"/>
        <rFont val="Times New Roman"/>
        <charset val="134"/>
      </rPr>
      <t>2024</t>
    </r>
    <r>
      <rPr>
        <sz val="18"/>
        <rFont val="方正仿宋简体"/>
        <charset val="134"/>
      </rPr>
      <t>年中央财政以工代赈项目</t>
    </r>
  </si>
  <si>
    <t>阿纳库勒乡</t>
  </si>
  <si>
    <r>
      <rPr>
        <b/>
        <sz val="18"/>
        <rFont val="方正仿宋简体"/>
        <charset val="134"/>
      </rPr>
      <t>总投资：</t>
    </r>
    <r>
      <rPr>
        <sz val="18"/>
        <rFont val="Times New Roman"/>
        <charset val="134"/>
      </rPr>
      <t>385</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6.25</t>
    </r>
    <r>
      <rPr>
        <sz val="18"/>
        <rFont val="宋体"/>
        <charset val="134"/>
      </rPr>
      <t>㎞</t>
    </r>
    <r>
      <rPr>
        <sz val="18"/>
        <rFont val="方正仿宋简体"/>
        <charset val="134"/>
      </rPr>
      <t>，配套相关附属设施。项目建成后，所形成的固定资产纳入衔接项目资产管理，权属归建设单位所有。</t>
    </r>
  </si>
  <si>
    <t>阿纳库勒乡人民政府</t>
  </si>
  <si>
    <t>王晓菲、牛振东</t>
  </si>
  <si>
    <r>
      <rPr>
        <sz val="18"/>
        <rFont val="方正仿宋简体"/>
        <charset val="134"/>
      </rPr>
      <t>建设村组道路</t>
    </r>
    <r>
      <rPr>
        <sz val="18"/>
        <rFont val="Times New Roman"/>
        <charset val="134"/>
      </rPr>
      <t>≥6.25km</t>
    </r>
    <r>
      <rPr>
        <sz val="18"/>
        <rFont val="方正仿宋简体"/>
        <charset val="134"/>
      </rPr>
      <t>，竣工验收合格率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经济效益：带动当地农村群众务工人数</t>
    </r>
    <r>
      <rPr>
        <sz val="18"/>
        <rFont val="Times New Roman"/>
        <charset val="134"/>
      </rPr>
      <t>≥88</t>
    </r>
    <r>
      <rPr>
        <sz val="18"/>
        <rFont val="方正仿宋简体"/>
        <charset val="134"/>
      </rPr>
      <t>人，发放劳务报酬</t>
    </r>
    <r>
      <rPr>
        <sz val="18"/>
        <rFont val="Times New Roman"/>
        <charset val="134"/>
      </rPr>
      <t>≥81</t>
    </r>
    <r>
      <rPr>
        <sz val="18"/>
        <rFont val="方正仿宋简体"/>
        <charset val="134"/>
      </rPr>
      <t>万元。</t>
    </r>
    <r>
      <rPr>
        <sz val="18"/>
        <rFont val="Times New Roman"/>
        <charset val="134"/>
      </rPr>
      <t xml:space="preserve">
</t>
    </r>
    <r>
      <rPr>
        <sz val="18"/>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</si>
  <si>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BCX024</t>
  </si>
  <si>
    <r>
      <rPr>
        <sz val="18"/>
        <rFont val="方正仿宋简体"/>
        <charset val="134"/>
      </rPr>
      <t>巴楚县英吾斯塘乡</t>
    </r>
    <r>
      <rPr>
        <sz val="18"/>
        <rFont val="Times New Roman"/>
        <charset val="134"/>
      </rPr>
      <t>2024</t>
    </r>
    <r>
      <rPr>
        <sz val="18"/>
        <rFont val="方正仿宋简体"/>
        <charset val="134"/>
      </rPr>
      <t>年中央财政以工代赈项目</t>
    </r>
  </si>
  <si>
    <r>
      <rPr>
        <b/>
        <sz val="18"/>
        <rFont val="方正仿宋简体"/>
        <charset val="134"/>
      </rPr>
      <t>总投资：</t>
    </r>
    <r>
      <rPr>
        <sz val="18"/>
        <rFont val="Times New Roman"/>
        <charset val="134"/>
      </rPr>
      <t>390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6.5</t>
    </r>
    <r>
      <rPr>
        <sz val="18"/>
        <rFont val="宋体"/>
        <charset val="134"/>
      </rPr>
      <t>㎞</t>
    </r>
    <r>
      <rPr>
        <sz val="18"/>
        <rFont val="方正仿宋简体"/>
        <charset val="134"/>
      </rPr>
      <t>、地面硬化</t>
    </r>
    <r>
      <rPr>
        <sz val="18"/>
        <rFont val="Times New Roman"/>
        <charset val="134"/>
      </rPr>
      <t>7500</t>
    </r>
    <r>
      <rPr>
        <sz val="18"/>
        <rFont val="宋体"/>
        <charset val="134"/>
      </rPr>
      <t>㎡</t>
    </r>
    <r>
      <rPr>
        <sz val="18"/>
        <rFont val="方正仿宋简体"/>
        <charset val="134"/>
      </rPr>
      <t>，配套相关附属设施。项目建成后，所形成的固定资产纳入衔接项目资产管理，权属归建设单位所有。</t>
    </r>
  </si>
  <si>
    <r>
      <rPr>
        <sz val="18"/>
        <rFont val="方正仿宋简体"/>
        <charset val="134"/>
      </rPr>
      <t>建设村组道路</t>
    </r>
    <r>
      <rPr>
        <sz val="18"/>
        <rFont val="Times New Roman"/>
        <charset val="134"/>
      </rPr>
      <t>≥6.5km</t>
    </r>
    <r>
      <rPr>
        <sz val="18"/>
        <rFont val="方正仿宋简体"/>
        <charset val="134"/>
      </rPr>
      <t>，竣工验收合格率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经济效益：带动当地农村群众务工人数</t>
    </r>
    <r>
      <rPr>
        <sz val="18"/>
        <rFont val="Times New Roman"/>
        <charset val="134"/>
      </rPr>
      <t>≥150</t>
    </r>
    <r>
      <rPr>
        <sz val="18"/>
        <rFont val="方正仿宋简体"/>
        <charset val="134"/>
      </rPr>
      <t>人，发放劳务报酬</t>
    </r>
    <r>
      <rPr>
        <sz val="18"/>
        <rFont val="Times New Roman"/>
        <charset val="134"/>
      </rPr>
      <t>≥121</t>
    </r>
    <r>
      <rPr>
        <sz val="18"/>
        <rFont val="方正仿宋简体"/>
        <charset val="134"/>
      </rPr>
      <t>万元。</t>
    </r>
    <r>
      <rPr>
        <sz val="18"/>
        <rFont val="Times New Roman"/>
        <charset val="134"/>
      </rPr>
      <t xml:space="preserve">
</t>
    </r>
    <r>
      <rPr>
        <sz val="18"/>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</si>
  <si>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BCX025</t>
  </si>
  <si>
    <r>
      <rPr>
        <sz val="18"/>
        <rFont val="方正仿宋简体"/>
        <charset val="134"/>
      </rPr>
      <t>巴楚县阿拉格尔乡</t>
    </r>
    <r>
      <rPr>
        <sz val="18"/>
        <rFont val="Times New Roman"/>
        <charset val="134"/>
      </rPr>
      <t>2024</t>
    </r>
    <r>
      <rPr>
        <sz val="18"/>
        <rFont val="方正仿宋简体"/>
        <charset val="134"/>
      </rPr>
      <t>年中央财政以工代赈项目</t>
    </r>
  </si>
  <si>
    <r>
      <rPr>
        <b/>
        <sz val="18"/>
        <rFont val="方正仿宋简体"/>
        <charset val="134"/>
      </rPr>
      <t>总投资：</t>
    </r>
    <r>
      <rPr>
        <sz val="18"/>
        <rFont val="Times New Roman"/>
        <charset val="134"/>
      </rPr>
      <t>378</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6.37</t>
    </r>
    <r>
      <rPr>
        <sz val="18"/>
        <rFont val="宋体"/>
        <charset val="134"/>
      </rPr>
      <t>㎞</t>
    </r>
    <r>
      <rPr>
        <sz val="18"/>
        <rFont val="方正仿宋简体"/>
        <charset val="134"/>
      </rPr>
      <t>，配套相关附属设施。项目建成后，所形成的固定资产纳入衔接项目资产管理，权属归建设单位所有。</t>
    </r>
  </si>
  <si>
    <r>
      <rPr>
        <sz val="18"/>
        <rFont val="方正仿宋简体"/>
        <charset val="134"/>
      </rPr>
      <t>建设村组道路</t>
    </r>
    <r>
      <rPr>
        <sz val="18"/>
        <rFont val="Times New Roman"/>
        <charset val="134"/>
      </rPr>
      <t>≥6.37km</t>
    </r>
    <r>
      <rPr>
        <sz val="18"/>
        <rFont val="方正仿宋简体"/>
        <charset val="134"/>
      </rPr>
      <t>，竣工验收合格率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经济效益：带动当地农村群众务工人数</t>
    </r>
    <r>
      <rPr>
        <sz val="18"/>
        <rFont val="Times New Roman"/>
        <charset val="134"/>
      </rPr>
      <t>≥72</t>
    </r>
    <r>
      <rPr>
        <sz val="18"/>
        <rFont val="方正仿宋简体"/>
        <charset val="134"/>
      </rPr>
      <t>人，发放劳务报酬</t>
    </r>
    <r>
      <rPr>
        <sz val="18"/>
        <rFont val="Times New Roman"/>
        <charset val="134"/>
      </rPr>
      <t>≥80</t>
    </r>
    <r>
      <rPr>
        <sz val="18"/>
        <rFont val="方正仿宋简体"/>
        <charset val="134"/>
      </rPr>
      <t>万元。</t>
    </r>
    <r>
      <rPr>
        <sz val="18"/>
        <rFont val="Times New Roman"/>
        <charset val="134"/>
      </rPr>
      <t xml:space="preserve">
</t>
    </r>
    <r>
      <rPr>
        <sz val="18"/>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</si>
  <si>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BCX026</t>
  </si>
  <si>
    <r>
      <rPr>
        <sz val="18"/>
        <rFont val="方正仿宋简体"/>
        <charset val="134"/>
      </rPr>
      <t>巴楚县夏马勒乡</t>
    </r>
    <r>
      <rPr>
        <sz val="18"/>
        <rFont val="Times New Roman"/>
        <charset val="134"/>
      </rPr>
      <t>2024</t>
    </r>
    <r>
      <rPr>
        <sz val="18"/>
        <rFont val="方正仿宋简体"/>
        <charset val="134"/>
      </rPr>
      <t>年中央财政以工代赈项目</t>
    </r>
  </si>
  <si>
    <t>夏马勒乡</t>
  </si>
  <si>
    <r>
      <rPr>
        <b/>
        <sz val="18"/>
        <rFont val="方正仿宋简体"/>
        <charset val="134"/>
      </rPr>
      <t>总投资：</t>
    </r>
    <r>
      <rPr>
        <sz val="18"/>
        <rFont val="Times New Roman"/>
        <charset val="134"/>
      </rPr>
      <t>390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6.848</t>
    </r>
    <r>
      <rPr>
        <sz val="18"/>
        <rFont val="宋体"/>
        <charset val="134"/>
      </rPr>
      <t>㎞</t>
    </r>
    <r>
      <rPr>
        <sz val="18"/>
        <rFont val="方正仿宋简体"/>
        <charset val="134"/>
      </rPr>
      <t>，配套附相关属设施。项目建成后，所形成的固定资产纳入衔接项目资产管理，权属归建设单位所有。</t>
    </r>
  </si>
  <si>
    <t>夏马勒乡人民政府</t>
  </si>
  <si>
    <t>王晓菲、木拉提·库尔班</t>
  </si>
  <si>
    <r>
      <rPr>
        <sz val="18"/>
        <rFont val="方正仿宋简体"/>
        <charset val="134"/>
      </rPr>
      <t>建设村组道路</t>
    </r>
    <r>
      <rPr>
        <sz val="18"/>
        <rFont val="Times New Roman"/>
        <charset val="134"/>
      </rPr>
      <t>≥6.848km</t>
    </r>
    <r>
      <rPr>
        <sz val="18"/>
        <rFont val="方正仿宋简体"/>
        <charset val="134"/>
      </rPr>
      <t>，竣工验收合格率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经济效益：带动当地农村群众务工人数</t>
    </r>
    <r>
      <rPr>
        <sz val="18"/>
        <rFont val="Times New Roman"/>
        <charset val="134"/>
      </rPr>
      <t>≥98</t>
    </r>
    <r>
      <rPr>
        <sz val="18"/>
        <rFont val="方正仿宋简体"/>
        <charset val="134"/>
      </rPr>
      <t>人，发放劳务报酬</t>
    </r>
    <r>
      <rPr>
        <sz val="18"/>
        <rFont val="Times New Roman"/>
        <charset val="134"/>
      </rPr>
      <t>≥82</t>
    </r>
    <r>
      <rPr>
        <sz val="18"/>
        <rFont val="方正仿宋简体"/>
        <charset val="134"/>
      </rPr>
      <t>万元。</t>
    </r>
    <r>
      <rPr>
        <sz val="18"/>
        <rFont val="Times New Roman"/>
        <charset val="134"/>
      </rPr>
      <t xml:space="preserve">
</t>
    </r>
    <r>
      <rPr>
        <sz val="18"/>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</si>
  <si>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BCX027</t>
  </si>
  <si>
    <r>
      <rPr>
        <sz val="18"/>
        <rFont val="方正仿宋简体"/>
        <charset val="134"/>
      </rPr>
      <t>巴楚县琼库尔恰克乡</t>
    </r>
    <r>
      <rPr>
        <sz val="18"/>
        <rFont val="Times New Roman"/>
        <charset val="134"/>
      </rPr>
      <t>2024</t>
    </r>
    <r>
      <rPr>
        <sz val="18"/>
        <rFont val="方正仿宋简体"/>
        <charset val="134"/>
      </rPr>
      <t>年以工代赈项目</t>
    </r>
  </si>
  <si>
    <t>琼库尔恰克乡</t>
  </si>
  <si>
    <r>
      <rPr>
        <b/>
        <sz val="18"/>
        <rFont val="方正仿宋简体"/>
        <charset val="134"/>
      </rPr>
      <t>总投资：</t>
    </r>
    <r>
      <rPr>
        <sz val="18"/>
        <rFont val="Times New Roman"/>
        <charset val="134"/>
      </rPr>
      <t>395</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6.5</t>
    </r>
    <r>
      <rPr>
        <sz val="18"/>
        <rFont val="宋体"/>
        <charset val="134"/>
      </rPr>
      <t>㎞</t>
    </r>
    <r>
      <rPr>
        <sz val="18"/>
        <rFont val="方正仿宋简体"/>
        <charset val="134"/>
      </rPr>
      <t>，配套相关附属设施。项目建成后，所形成的固定资产纳入衔接项目资产管理，权属归建设单位所有。</t>
    </r>
  </si>
  <si>
    <t>琼库尔恰克乡人民政府</t>
  </si>
  <si>
    <r>
      <rPr>
        <sz val="18"/>
        <rFont val="方正仿宋简体"/>
        <charset val="134"/>
      </rPr>
      <t>王晓菲、高</t>
    </r>
    <r>
      <rPr>
        <sz val="18"/>
        <rFont val="Times New Roman"/>
        <charset val="134"/>
      </rPr>
      <t xml:space="preserve">  </t>
    </r>
    <r>
      <rPr>
        <sz val="18"/>
        <rFont val="方正仿宋简体"/>
        <charset val="134"/>
      </rPr>
      <t>疆</t>
    </r>
  </si>
  <si>
    <r>
      <rPr>
        <sz val="18"/>
        <rFont val="方正仿宋简体"/>
        <charset val="134"/>
      </rPr>
      <t>建设村组道路</t>
    </r>
    <r>
      <rPr>
        <sz val="18"/>
        <rFont val="Times New Roman"/>
        <charset val="134"/>
      </rPr>
      <t>≥6.5km</t>
    </r>
    <r>
      <rPr>
        <sz val="18"/>
        <rFont val="方正仿宋简体"/>
        <charset val="134"/>
      </rPr>
      <t>，竣工验收合格率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经济效益：带动当地农村群众务工人数</t>
    </r>
    <r>
      <rPr>
        <sz val="18"/>
        <rFont val="Times New Roman"/>
        <charset val="134"/>
      </rPr>
      <t>≥88</t>
    </r>
    <r>
      <rPr>
        <sz val="18"/>
        <rFont val="方正仿宋简体"/>
        <charset val="134"/>
      </rPr>
      <t>人，发放劳务报酬</t>
    </r>
    <r>
      <rPr>
        <sz val="18"/>
        <rFont val="Times New Roman"/>
        <charset val="134"/>
      </rPr>
      <t>≥87</t>
    </r>
    <r>
      <rPr>
        <sz val="18"/>
        <rFont val="方正仿宋简体"/>
        <charset val="134"/>
      </rPr>
      <t>万元。</t>
    </r>
    <r>
      <rPr>
        <sz val="18"/>
        <rFont val="Times New Roman"/>
        <charset val="134"/>
      </rPr>
      <t xml:space="preserve">
</t>
    </r>
    <r>
      <rPr>
        <sz val="18"/>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</si>
  <si>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BCX028</t>
  </si>
  <si>
    <r>
      <rPr>
        <sz val="18"/>
        <rFont val="方正仿宋简体"/>
        <charset val="134"/>
      </rPr>
      <t>巴楚县多来提巴格乡</t>
    </r>
    <r>
      <rPr>
        <sz val="18"/>
        <rFont val="Times New Roman"/>
        <charset val="134"/>
      </rPr>
      <t>2024</t>
    </r>
    <r>
      <rPr>
        <sz val="18"/>
        <rFont val="方正仿宋简体"/>
        <charset val="134"/>
      </rPr>
      <t>年基础设施中央财政以工代赈项目</t>
    </r>
  </si>
  <si>
    <t>多来提巴格乡</t>
  </si>
  <si>
    <r>
      <rPr>
        <b/>
        <sz val="18"/>
        <rFont val="方正仿宋简体"/>
        <charset val="134"/>
      </rPr>
      <t>总投资：</t>
    </r>
    <r>
      <rPr>
        <sz val="18"/>
        <rFont val="Times New Roman"/>
        <charset val="134"/>
      </rPr>
      <t>395</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林带进行换土平整</t>
    </r>
    <r>
      <rPr>
        <sz val="18"/>
        <rFont val="Times New Roman"/>
        <charset val="134"/>
      </rPr>
      <t>15000m</t>
    </r>
    <r>
      <rPr>
        <sz val="18"/>
        <rFont val="方正仿宋简体"/>
        <charset val="134"/>
      </rPr>
      <t>，换土</t>
    </r>
    <r>
      <rPr>
        <sz val="18"/>
        <rFont val="Times New Roman"/>
        <charset val="134"/>
      </rPr>
      <t>48000m³</t>
    </r>
    <r>
      <rPr>
        <sz val="18"/>
        <rFont val="方正仿宋简体"/>
        <charset val="134"/>
      </rPr>
      <t>，铺设</t>
    </r>
    <r>
      <rPr>
        <sz val="18"/>
        <rFont val="Times New Roman"/>
        <charset val="134"/>
      </rPr>
      <t>PE</t>
    </r>
    <r>
      <rPr>
        <sz val="18"/>
        <rFont val="方正仿宋简体"/>
        <charset val="134"/>
      </rPr>
      <t>管水网</t>
    </r>
    <r>
      <rPr>
        <sz val="18"/>
        <rFont val="Times New Roman"/>
        <charset val="134"/>
      </rPr>
      <t>15000m</t>
    </r>
    <r>
      <rPr>
        <sz val="18"/>
        <rFont val="方正仿宋简体"/>
        <charset val="134"/>
      </rPr>
      <t>，配套相关附属设施。项目建成后，所形成的固定资产纳入衔接项目资产管理，权属归建设单位所有。</t>
    </r>
  </si>
  <si>
    <t>米</t>
  </si>
  <si>
    <r>
      <rPr>
        <sz val="18"/>
        <rFont val="方正仿宋简体"/>
        <charset val="134"/>
      </rPr>
      <t>换土平整</t>
    </r>
    <r>
      <rPr>
        <sz val="18"/>
        <rFont val="Times New Roman"/>
        <charset val="134"/>
      </rPr>
      <t>≥15000m</t>
    </r>
    <r>
      <rPr>
        <sz val="18"/>
        <rFont val="方正仿宋简体"/>
        <charset val="134"/>
      </rPr>
      <t>，铺设</t>
    </r>
    <r>
      <rPr>
        <sz val="18"/>
        <rFont val="Times New Roman"/>
        <charset val="134"/>
      </rPr>
      <t>PE</t>
    </r>
    <r>
      <rPr>
        <sz val="18"/>
        <rFont val="方正仿宋简体"/>
        <charset val="134"/>
      </rPr>
      <t>管</t>
    </r>
    <r>
      <rPr>
        <sz val="18"/>
        <rFont val="Times New Roman"/>
        <charset val="134"/>
      </rPr>
      <t>≥15000m</t>
    </r>
    <r>
      <rPr>
        <sz val="18"/>
        <rFont val="方正仿宋简体"/>
        <charset val="134"/>
      </rPr>
      <t>，竣工验收合格率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经济效益：带动当地农村群众务工人数</t>
    </r>
    <r>
      <rPr>
        <sz val="18"/>
        <rFont val="Times New Roman"/>
        <charset val="134"/>
      </rPr>
      <t>≥80</t>
    </r>
    <r>
      <rPr>
        <sz val="18"/>
        <rFont val="方正仿宋简体"/>
        <charset val="134"/>
      </rPr>
      <t>人，发放劳务报酬</t>
    </r>
    <r>
      <rPr>
        <sz val="18"/>
        <rFont val="Times New Roman"/>
        <charset val="134"/>
      </rPr>
      <t>≥81</t>
    </r>
    <r>
      <rPr>
        <sz val="18"/>
        <rFont val="方正仿宋简体"/>
        <charset val="134"/>
      </rPr>
      <t>万元。</t>
    </r>
    <r>
      <rPr>
        <sz val="18"/>
        <rFont val="Times New Roman"/>
        <charset val="134"/>
      </rPr>
      <t xml:space="preserve">
</t>
    </r>
    <r>
      <rPr>
        <sz val="18"/>
        <rFont val="方正仿宋简体"/>
        <charset val="134"/>
      </rPr>
      <t>社会效益：通过项目实施，改善村容村貌，促进乡村基础设施建设，同时充分吸纳农村群众参与工程项目建设、实现就地就近就业增收，同步提升劳动就业技能、激发内生发展动力。</t>
    </r>
  </si>
  <si>
    <t>BCX029</t>
  </si>
  <si>
    <t>巴楚县国有欠发达牧场配套挤奶车间建设项目</t>
  </si>
  <si>
    <r>
      <rPr>
        <sz val="20"/>
        <rFont val="方正仿宋简体"/>
        <charset val="134"/>
      </rPr>
      <t>夏马勒乡</t>
    </r>
    <r>
      <rPr>
        <sz val="20"/>
        <rFont val="Times New Roman"/>
        <charset val="134"/>
      </rPr>
      <t>11</t>
    </r>
    <r>
      <rPr>
        <sz val="20"/>
        <rFont val="方正仿宋简体"/>
        <charset val="134"/>
      </rPr>
      <t>村</t>
    </r>
  </si>
  <si>
    <t>2024.03-2024.08</t>
  </si>
  <si>
    <r>
      <rPr>
        <b/>
        <sz val="20"/>
        <rFont val="方正仿宋简体"/>
        <charset val="134"/>
      </rPr>
      <t>总投资：</t>
    </r>
    <r>
      <rPr>
        <sz val="20"/>
        <rFont val="Times New Roman"/>
        <charset val="134"/>
      </rPr>
      <t>83</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建设挤奶车间</t>
    </r>
    <r>
      <rPr>
        <sz val="20"/>
        <rFont val="Times New Roman"/>
        <charset val="134"/>
      </rPr>
      <t>280</t>
    </r>
    <r>
      <rPr>
        <sz val="20"/>
        <rFont val="宋体"/>
        <charset val="134"/>
      </rPr>
      <t>㎡</t>
    </r>
    <r>
      <rPr>
        <sz val="20"/>
        <rFont val="方正仿宋简体"/>
        <charset val="134"/>
      </rPr>
      <t>，配套水、电、管网等相关附属设施设备。项目建成后，所形成的固定资产纳入衔接项目资产管理，权属归巴楚县夏马勒牧场（巴楚县丰和畜牧业发展有限公司）所有。</t>
    </r>
  </si>
  <si>
    <r>
      <rPr>
        <sz val="20"/>
        <rFont val="方正仿宋简体"/>
        <charset val="0"/>
      </rPr>
      <t>建设挤奶车间</t>
    </r>
    <r>
      <rPr>
        <sz val="20"/>
        <rFont val="Times New Roman"/>
        <charset val="0"/>
      </rPr>
      <t>≥280</t>
    </r>
    <r>
      <rPr>
        <sz val="20"/>
        <rFont val="宋体"/>
        <charset val="0"/>
      </rPr>
      <t>㎡</t>
    </r>
    <r>
      <rPr>
        <sz val="20"/>
        <rFont val="方正仿宋简体"/>
        <charset val="0"/>
      </rPr>
      <t>。</t>
    </r>
    <r>
      <rPr>
        <sz val="20"/>
        <rFont val="Times New Roman"/>
        <charset val="0"/>
      </rPr>
      <t xml:space="preserve">
</t>
    </r>
    <r>
      <rPr>
        <sz val="20"/>
        <rFont val="方正仿宋简体"/>
        <charset val="0"/>
      </rPr>
      <t>社会效益：为巴楚县夏马勒牧场扩大养殖规模，推动牲畜标准化养殖，壮大畜牧产业发展提供重要保障措施。</t>
    </r>
  </si>
  <si>
    <t>BCX030</t>
  </si>
  <si>
    <r>
      <rPr>
        <sz val="18"/>
        <rFont val="方正仿宋简体"/>
        <charset val="134"/>
      </rPr>
      <t>巴楚县</t>
    </r>
    <r>
      <rPr>
        <sz val="18"/>
        <rFont val="Times New Roman"/>
        <charset val="134"/>
      </rPr>
      <t>2024</t>
    </r>
    <r>
      <rPr>
        <sz val="18"/>
        <rFont val="方正仿宋简体"/>
        <charset val="134"/>
      </rPr>
      <t>年夏马勒国有林场管护站基础设施建设项目</t>
    </r>
  </si>
  <si>
    <t>电力设施维修及改造</t>
  </si>
  <si>
    <t>夏马勒国有林管理局</t>
  </si>
  <si>
    <r>
      <rPr>
        <sz val="18"/>
        <rFont val="方正仿宋简体"/>
        <charset val="134"/>
      </rPr>
      <t>总投资：</t>
    </r>
    <r>
      <rPr>
        <sz val="18"/>
        <rFont val="Times New Roman"/>
        <charset val="134"/>
      </rPr>
      <t>266</t>
    </r>
    <r>
      <rPr>
        <sz val="18"/>
        <rFont val="方正仿宋简体"/>
        <charset val="134"/>
      </rPr>
      <t>万元</t>
    </r>
    <r>
      <rPr>
        <sz val="18"/>
        <rFont val="Times New Roman"/>
        <charset val="134"/>
      </rPr>
      <t xml:space="preserve">
</t>
    </r>
    <r>
      <rPr>
        <sz val="18"/>
        <rFont val="方正仿宋简体"/>
        <charset val="134"/>
      </rPr>
      <t>建设内容：</t>
    </r>
    <r>
      <rPr>
        <sz val="18"/>
        <rFont val="Times New Roman"/>
        <charset val="134"/>
      </rPr>
      <t>1.</t>
    </r>
    <r>
      <rPr>
        <sz val="18"/>
        <rFont val="方正仿宋简体"/>
        <charset val="134"/>
      </rPr>
      <t>为</t>
    </r>
    <r>
      <rPr>
        <sz val="18"/>
        <rFont val="Times New Roman"/>
        <charset val="134"/>
      </rPr>
      <t>2</t>
    </r>
    <r>
      <rPr>
        <sz val="18"/>
        <rFont val="方正仿宋简体"/>
        <charset val="134"/>
      </rPr>
      <t>所管护站电力引入，合计总长度</t>
    </r>
    <r>
      <rPr>
        <sz val="18"/>
        <rFont val="Times New Roman"/>
        <charset val="134"/>
      </rPr>
      <t xml:space="preserve"> 18.685 </t>
    </r>
    <r>
      <rPr>
        <sz val="18"/>
        <rFont val="方正仿宋简体"/>
        <charset val="134"/>
      </rPr>
      <t>千米，安装</t>
    </r>
    <r>
      <rPr>
        <sz val="18"/>
        <rFont val="Times New Roman"/>
        <charset val="134"/>
      </rPr>
      <t xml:space="preserve"> 2 </t>
    </r>
    <r>
      <rPr>
        <sz val="18"/>
        <rFont val="方正仿宋简体"/>
        <charset val="134"/>
      </rPr>
      <t>台变压器。分别包括</t>
    </r>
    <r>
      <rPr>
        <sz val="18"/>
        <rFont val="Times New Roman"/>
        <charset val="134"/>
      </rPr>
      <t>:</t>
    </r>
    <r>
      <rPr>
        <sz val="18"/>
        <rFont val="方正仿宋简体"/>
        <charset val="134"/>
      </rPr>
      <t>库拉普管护站安装一台</t>
    </r>
    <r>
      <rPr>
        <sz val="18"/>
        <rFont val="Times New Roman"/>
        <charset val="134"/>
      </rPr>
      <t xml:space="preserve"> 50kVA </t>
    </r>
    <r>
      <rPr>
        <sz val="18"/>
        <rFont val="方正仿宋简体"/>
        <charset val="134"/>
      </rPr>
      <t>变压器，架设国网线路</t>
    </r>
    <r>
      <rPr>
        <sz val="18"/>
        <rFont val="Times New Roman"/>
        <charset val="134"/>
      </rPr>
      <t xml:space="preserve">10.083 </t>
    </r>
    <r>
      <rPr>
        <sz val="18"/>
        <rFont val="方正仿宋简体"/>
        <charset val="134"/>
      </rPr>
      <t>千米</t>
    </r>
    <r>
      <rPr>
        <sz val="18"/>
        <rFont val="Times New Roman"/>
        <charset val="134"/>
      </rPr>
      <t>;</t>
    </r>
    <r>
      <rPr>
        <sz val="18"/>
        <rFont val="方正仿宋简体"/>
        <charset val="134"/>
      </rPr>
      <t>库拉东管护站安装一台</t>
    </r>
    <r>
      <rPr>
        <sz val="18"/>
        <rFont val="Times New Roman"/>
        <charset val="134"/>
      </rPr>
      <t xml:space="preserve"> 50kVA </t>
    </r>
    <r>
      <rPr>
        <sz val="18"/>
        <rFont val="方正仿宋简体"/>
        <charset val="134"/>
      </rPr>
      <t>变压器，架设国网线路</t>
    </r>
    <r>
      <rPr>
        <sz val="18"/>
        <rFont val="Times New Roman"/>
        <charset val="134"/>
      </rPr>
      <t xml:space="preserve">8.602 </t>
    </r>
    <r>
      <rPr>
        <sz val="18"/>
        <rFont val="方正仿宋简体"/>
        <charset val="134"/>
      </rPr>
      <t>千米</t>
    </r>
    <r>
      <rPr>
        <sz val="18"/>
        <rFont val="Times New Roman"/>
        <charset val="134"/>
      </rPr>
      <t>;
2.</t>
    </r>
    <r>
      <rPr>
        <sz val="18"/>
        <rFont val="方正仿宋简体"/>
        <charset val="134"/>
      </rPr>
      <t>为塔西能库木管护站通自来水，长度为</t>
    </r>
    <r>
      <rPr>
        <sz val="18"/>
        <rFont val="Times New Roman"/>
        <charset val="134"/>
      </rPr>
      <t xml:space="preserve"> 3.8 </t>
    </r>
    <r>
      <rPr>
        <sz val="18"/>
        <rFont val="方正仿宋简体"/>
        <charset val="134"/>
      </rPr>
      <t>千米</t>
    </r>
    <r>
      <rPr>
        <sz val="18"/>
        <rFont val="Times New Roman"/>
        <charset val="134"/>
      </rPr>
      <t>;</t>
    </r>
    <r>
      <rPr>
        <sz val="18"/>
        <rFont val="方正仿宋简体"/>
        <charset val="134"/>
      </rPr>
      <t>为东吾塔管护站通自来水，长度为</t>
    </r>
    <r>
      <rPr>
        <sz val="18"/>
        <rFont val="Times New Roman"/>
        <charset val="134"/>
      </rPr>
      <t xml:space="preserve"> 1.3 </t>
    </r>
    <r>
      <rPr>
        <sz val="18"/>
        <rFont val="方正仿宋简体"/>
        <charset val="134"/>
      </rPr>
      <t>千米；</t>
    </r>
    <r>
      <rPr>
        <sz val="18"/>
        <rFont val="Times New Roman"/>
        <charset val="134"/>
      </rPr>
      <t xml:space="preserve">
3.</t>
    </r>
    <r>
      <rPr>
        <sz val="18"/>
        <rFont val="方正仿宋简体"/>
        <charset val="134"/>
      </rPr>
      <t>为其汗寨、盐山、依拉力克、奇特等四个防火检查站做基础设施建设，包括</t>
    </r>
    <r>
      <rPr>
        <sz val="18"/>
        <rFont val="Times New Roman"/>
        <charset val="134"/>
      </rPr>
      <t>:</t>
    </r>
    <r>
      <rPr>
        <sz val="18"/>
        <rFont val="方正仿宋简体"/>
        <charset val="134"/>
      </rPr>
      <t>彩钢凉棚、电器设备安装、给排水工程、地面硬化。</t>
    </r>
  </si>
  <si>
    <t>刘建军、王彦峰</t>
  </si>
  <si>
    <r>
      <rPr>
        <sz val="18"/>
        <rFont val="方正仿宋简体"/>
        <charset val="134"/>
      </rPr>
      <t>电力引入</t>
    </r>
    <r>
      <rPr>
        <sz val="18"/>
        <rFont val="Times New Roman"/>
        <charset val="134"/>
      </rPr>
      <t>50KW</t>
    </r>
    <r>
      <rPr>
        <sz val="18"/>
        <rFont val="方正仿宋简体"/>
        <charset val="134"/>
      </rPr>
      <t>变压器</t>
    </r>
    <r>
      <rPr>
        <sz val="18"/>
        <rFont val="Times New Roman"/>
        <charset val="134"/>
      </rPr>
      <t>≥2</t>
    </r>
    <r>
      <rPr>
        <sz val="18"/>
        <rFont val="方正仿宋简体"/>
        <charset val="134"/>
      </rPr>
      <t>台，管护站数量</t>
    </r>
    <r>
      <rPr>
        <sz val="18"/>
        <rFont val="Times New Roman"/>
        <charset val="134"/>
      </rPr>
      <t>≥10</t>
    </r>
    <r>
      <rPr>
        <sz val="18"/>
        <rFont val="方正仿宋简体"/>
        <charset val="134"/>
      </rPr>
      <t>个，铺设电力国网线</t>
    </r>
    <r>
      <rPr>
        <sz val="18"/>
        <rFont val="Times New Roman"/>
        <charset val="134"/>
      </rPr>
      <t>≥18.685km</t>
    </r>
    <r>
      <rPr>
        <sz val="18"/>
        <rFont val="方正仿宋简体"/>
        <charset val="134"/>
      </rPr>
      <t>，铺设自来水管</t>
    </r>
    <r>
      <rPr>
        <sz val="18"/>
        <rFont val="Times New Roman"/>
        <charset val="134"/>
      </rPr>
      <t>≥5.1km,</t>
    </r>
    <r>
      <rPr>
        <sz val="18"/>
        <rFont val="方正仿宋简体"/>
        <charset val="134"/>
      </rPr>
      <t>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社会效益：项目建成后，所形成的固定资产纳入衔接项目资产管理，权属归国有林场所有。改善护林员生活工作条件受益人数</t>
    </r>
    <r>
      <rPr>
        <sz val="18"/>
        <rFont val="Times New Roman"/>
        <charset val="134"/>
      </rPr>
      <t>≥98</t>
    </r>
    <r>
      <rPr>
        <sz val="18"/>
        <rFont val="方正仿宋简体"/>
        <charset val="134"/>
      </rPr>
      <t>人，对林场的持续发展提供保证，增强管护能力和发展后劲，国有林场持续发展能力明显提升，林场职工满意度</t>
    </r>
    <r>
      <rPr>
        <sz val="18"/>
        <rFont val="Times New Roman"/>
        <charset val="134"/>
      </rPr>
      <t>≥95%</t>
    </r>
    <r>
      <rPr>
        <sz val="18"/>
        <rFont val="方正仿宋简体"/>
        <charset val="134"/>
      </rPr>
      <t>。</t>
    </r>
  </si>
  <si>
    <t>BCX031</t>
  </si>
  <si>
    <r>
      <rPr>
        <sz val="18"/>
        <rFont val="方正仿宋简体"/>
        <charset val="134"/>
      </rPr>
      <t>巴楚县</t>
    </r>
    <r>
      <rPr>
        <sz val="18"/>
        <rFont val="Times New Roman"/>
        <charset val="134"/>
      </rPr>
      <t>2024</t>
    </r>
    <r>
      <rPr>
        <sz val="18"/>
        <rFont val="方正仿宋简体"/>
        <charset val="134"/>
      </rPr>
      <t>年下河国有林场人居环境整治项目</t>
    </r>
  </si>
  <si>
    <t>下河国有林管理局</t>
  </si>
  <si>
    <r>
      <rPr>
        <b/>
        <sz val="18"/>
        <rFont val="方正仿宋简体"/>
        <charset val="134"/>
      </rPr>
      <t>总投资：</t>
    </r>
    <r>
      <rPr>
        <sz val="18"/>
        <rFont val="Times New Roman"/>
        <charset val="134"/>
      </rPr>
      <t>176</t>
    </r>
    <r>
      <rPr>
        <sz val="18"/>
        <rFont val="方正仿宋简体"/>
        <charset val="134"/>
      </rPr>
      <t>万元</t>
    </r>
    <r>
      <rPr>
        <sz val="18"/>
        <rFont val="Times New Roman"/>
        <charset val="134"/>
      </rPr>
      <t xml:space="preserve">
</t>
    </r>
    <r>
      <rPr>
        <b/>
        <sz val="18"/>
        <rFont val="方正仿宋简体"/>
        <charset val="134"/>
      </rPr>
      <t>建设内容：</t>
    </r>
    <r>
      <rPr>
        <sz val="18"/>
        <rFont val="Times New Roman"/>
        <charset val="134"/>
      </rPr>
      <t>1.</t>
    </r>
    <r>
      <rPr>
        <sz val="18"/>
        <rFont val="方正仿宋简体"/>
        <charset val="134"/>
      </rPr>
      <t>投资</t>
    </r>
    <r>
      <rPr>
        <sz val="18"/>
        <rFont val="Times New Roman"/>
        <charset val="134"/>
      </rPr>
      <t>86.22</t>
    </r>
    <r>
      <rPr>
        <sz val="18"/>
        <rFont val="方正仿宋简体"/>
        <charset val="134"/>
      </rPr>
      <t>万元，对下河国有林管理局居民点铺设污水管网</t>
    </r>
    <r>
      <rPr>
        <sz val="18"/>
        <rFont val="Times New Roman"/>
        <charset val="134"/>
      </rPr>
      <t>1.7km</t>
    </r>
    <r>
      <rPr>
        <sz val="18"/>
        <rFont val="方正仿宋简体"/>
        <charset val="134"/>
      </rPr>
      <t>；</t>
    </r>
    <r>
      <rPr>
        <sz val="18"/>
        <rFont val="Times New Roman"/>
        <charset val="134"/>
      </rPr>
      <t xml:space="preserve">
2.</t>
    </r>
    <r>
      <rPr>
        <sz val="18"/>
        <rFont val="方正仿宋简体"/>
        <charset val="134"/>
      </rPr>
      <t>投资</t>
    </r>
    <r>
      <rPr>
        <sz val="18"/>
        <rFont val="Times New Roman"/>
        <charset val="134"/>
      </rPr>
      <t>34.65</t>
    </r>
    <r>
      <rPr>
        <sz val="18"/>
        <rFont val="方正仿宋简体"/>
        <charset val="134"/>
      </rPr>
      <t>万元，为护林</t>
    </r>
    <r>
      <rPr>
        <sz val="18"/>
        <rFont val="Times New Roman"/>
        <charset val="134"/>
      </rPr>
      <t>9</t>
    </r>
    <r>
      <rPr>
        <sz val="18"/>
        <rFont val="方正仿宋简体"/>
        <charset val="134"/>
      </rPr>
      <t>站通自来水，长度为</t>
    </r>
    <r>
      <rPr>
        <sz val="18"/>
        <rFont val="Times New Roman"/>
        <charset val="134"/>
      </rPr>
      <t xml:space="preserve"> 2.623 km;</t>
    </r>
    <r>
      <rPr>
        <sz val="18"/>
        <rFont val="方正仿宋简体"/>
        <charset val="134"/>
      </rPr>
      <t>为护林</t>
    </r>
    <r>
      <rPr>
        <sz val="18"/>
        <rFont val="Times New Roman"/>
        <charset val="134"/>
      </rPr>
      <t xml:space="preserve"> 12 </t>
    </r>
    <r>
      <rPr>
        <sz val="18"/>
        <rFont val="方正仿宋简体"/>
        <charset val="134"/>
      </rPr>
      <t>站通自来水</t>
    </r>
    <r>
      <rPr>
        <sz val="18"/>
        <rFont val="Times New Roman"/>
        <charset val="134"/>
      </rPr>
      <t>,</t>
    </r>
    <r>
      <rPr>
        <sz val="18"/>
        <rFont val="方正仿宋简体"/>
        <charset val="134"/>
      </rPr>
      <t>长度为</t>
    </r>
    <r>
      <rPr>
        <sz val="18"/>
        <rFont val="Times New Roman"/>
        <charset val="134"/>
      </rPr>
      <t>2.111km;</t>
    </r>
    <r>
      <rPr>
        <sz val="18"/>
        <rFont val="方正仿宋简体"/>
        <charset val="134"/>
      </rPr>
      <t>为护林</t>
    </r>
    <r>
      <rPr>
        <sz val="18"/>
        <rFont val="Times New Roman"/>
        <charset val="134"/>
      </rPr>
      <t xml:space="preserve">18 </t>
    </r>
    <r>
      <rPr>
        <sz val="18"/>
        <rFont val="方正仿宋简体"/>
        <charset val="134"/>
      </rPr>
      <t>站通自来水</t>
    </r>
    <r>
      <rPr>
        <sz val="18"/>
        <rFont val="Times New Roman"/>
        <charset val="134"/>
      </rPr>
      <t>,</t>
    </r>
    <r>
      <rPr>
        <sz val="18"/>
        <rFont val="方正仿宋简体"/>
        <charset val="134"/>
      </rPr>
      <t>长度为</t>
    </r>
    <r>
      <rPr>
        <sz val="18"/>
        <rFont val="Times New Roman"/>
        <charset val="134"/>
      </rPr>
      <t>1.9223km;</t>
    </r>
    <r>
      <rPr>
        <sz val="18"/>
        <rFont val="方正仿宋简体"/>
        <charset val="134"/>
      </rPr>
      <t>总长度为</t>
    </r>
    <r>
      <rPr>
        <sz val="18"/>
        <rFont val="Times New Roman"/>
        <charset val="134"/>
      </rPr>
      <t xml:space="preserve"> 6.658 km</t>
    </r>
    <r>
      <rPr>
        <sz val="18"/>
        <rFont val="方正仿宋简体"/>
        <charset val="134"/>
      </rPr>
      <t>，并配套相关附属设施；</t>
    </r>
    <r>
      <rPr>
        <sz val="18"/>
        <rFont val="Times New Roman"/>
        <charset val="134"/>
      </rPr>
      <t xml:space="preserve">
3.</t>
    </r>
    <r>
      <rPr>
        <sz val="18"/>
        <rFont val="方正仿宋简体"/>
        <charset val="134"/>
      </rPr>
      <t>投资</t>
    </r>
    <r>
      <rPr>
        <sz val="18"/>
        <rFont val="Times New Roman"/>
        <charset val="134"/>
      </rPr>
      <t>55.13</t>
    </r>
    <r>
      <rPr>
        <sz val="18"/>
        <rFont val="方正仿宋简体"/>
        <charset val="134"/>
      </rPr>
      <t>万元，为护林</t>
    </r>
    <r>
      <rPr>
        <sz val="18"/>
        <rFont val="Times New Roman"/>
        <charset val="134"/>
      </rPr>
      <t>2</t>
    </r>
    <r>
      <rPr>
        <sz val="18"/>
        <rFont val="方正仿宋简体"/>
        <charset val="134"/>
      </rPr>
      <t>站、护林</t>
    </r>
    <r>
      <rPr>
        <sz val="18"/>
        <rFont val="Times New Roman"/>
        <charset val="134"/>
      </rPr>
      <t>16</t>
    </r>
    <r>
      <rPr>
        <sz val="18"/>
        <rFont val="方正仿宋简体"/>
        <charset val="134"/>
      </rPr>
      <t>站、护林</t>
    </r>
    <r>
      <rPr>
        <sz val="18"/>
        <rFont val="Times New Roman"/>
        <charset val="134"/>
      </rPr>
      <t>20</t>
    </r>
    <r>
      <rPr>
        <sz val="18"/>
        <rFont val="方正仿宋简体"/>
        <charset val="134"/>
      </rPr>
      <t>站防火检查站基础设施改造提升，包括彩钢凉棚</t>
    </r>
    <r>
      <rPr>
        <sz val="18"/>
        <rFont val="Times New Roman"/>
        <charset val="134"/>
      </rPr>
      <t>660</t>
    </r>
    <r>
      <rPr>
        <sz val="18"/>
        <rFont val="宋体"/>
        <charset val="134"/>
      </rPr>
      <t>㎡</t>
    </r>
    <r>
      <rPr>
        <sz val="18"/>
        <rFont val="方正仿宋简体"/>
        <charset val="134"/>
      </rPr>
      <t>、地面硬化</t>
    </r>
    <r>
      <rPr>
        <sz val="18"/>
        <rFont val="Times New Roman"/>
        <charset val="134"/>
      </rPr>
      <t>720</t>
    </r>
    <r>
      <rPr>
        <sz val="18"/>
        <rFont val="宋体"/>
        <charset val="134"/>
      </rPr>
      <t>㎡</t>
    </r>
    <r>
      <rPr>
        <sz val="18"/>
        <rFont val="方正仿宋简体"/>
        <charset val="134"/>
      </rPr>
      <t>、水泥吊装房</t>
    </r>
    <r>
      <rPr>
        <sz val="18"/>
        <rFont val="Times New Roman"/>
        <charset val="134"/>
      </rPr>
      <t>3</t>
    </r>
    <r>
      <rPr>
        <sz val="18"/>
        <rFont val="方正仿宋简体"/>
        <charset val="134"/>
      </rPr>
      <t>座等相关配套设施；</t>
    </r>
  </si>
  <si>
    <t>刘建军、张继翔</t>
  </si>
  <si>
    <r>
      <rPr>
        <sz val="18"/>
        <rFont val="方正仿宋简体"/>
        <charset val="134"/>
      </rPr>
      <t>铺设管网</t>
    </r>
    <r>
      <rPr>
        <sz val="18"/>
        <rFont val="Times New Roman"/>
        <charset val="134"/>
      </rPr>
      <t>≥8.358km</t>
    </r>
    <r>
      <rPr>
        <sz val="18"/>
        <rFont val="方正仿宋简体"/>
        <charset val="134"/>
      </rPr>
      <t>，项目验收合格率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社会效益：项目建成后，所形成的固定资产纳入衔接项目资产管理，权属归国有林场所有。改善护林员生活工作条件受益人数</t>
    </r>
    <r>
      <rPr>
        <sz val="18"/>
        <rFont val="Times New Roman"/>
        <charset val="134"/>
      </rPr>
      <t>≥33</t>
    </r>
    <r>
      <rPr>
        <sz val="18"/>
        <rFont val="方正仿宋简体"/>
        <charset val="134"/>
      </rPr>
      <t>人，对林场的持续发展提供保证</t>
    </r>
    <r>
      <rPr>
        <sz val="18"/>
        <rFont val="Times New Roman"/>
        <charset val="134"/>
      </rPr>
      <t>,</t>
    </r>
    <r>
      <rPr>
        <sz val="18"/>
        <rFont val="方正仿宋简体"/>
        <charset val="134"/>
      </rPr>
      <t>增强管护能力和发展后劲，国有林场持续发展能力明显提升，林场职工满意度</t>
    </r>
    <r>
      <rPr>
        <sz val="18"/>
        <rFont val="Times New Roman"/>
        <charset val="134"/>
      </rPr>
      <t>≥95%</t>
    </r>
    <r>
      <rPr>
        <sz val="18"/>
        <rFont val="方正仿宋简体"/>
        <charset val="134"/>
      </rPr>
      <t>。</t>
    </r>
  </si>
  <si>
    <t>BCX032</t>
  </si>
  <si>
    <r>
      <rPr>
        <sz val="18"/>
        <rFont val="方正仿宋简体"/>
        <charset val="134"/>
      </rPr>
      <t>巴楚县</t>
    </r>
    <r>
      <rPr>
        <sz val="18"/>
        <rFont val="Times New Roman"/>
        <charset val="134"/>
      </rPr>
      <t>2024</t>
    </r>
    <r>
      <rPr>
        <sz val="18"/>
        <rFont val="方正仿宋简体"/>
        <charset val="134"/>
      </rPr>
      <t>年阿拉格尔乡斗渠建设项目</t>
    </r>
  </si>
  <si>
    <t>小型农田水利设施建设</t>
  </si>
  <si>
    <r>
      <rPr>
        <b/>
        <sz val="20"/>
        <rFont val="方正仿宋简体"/>
        <charset val="134"/>
      </rPr>
      <t>总投资：</t>
    </r>
    <r>
      <rPr>
        <sz val="20"/>
        <rFont val="Times New Roman"/>
        <charset val="134"/>
      </rPr>
      <t>1250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新建斗渠</t>
    </r>
    <r>
      <rPr>
        <sz val="20"/>
        <rFont val="Times New Roman"/>
        <charset val="134"/>
      </rPr>
      <t>12.346km</t>
    </r>
    <r>
      <rPr>
        <sz val="20"/>
        <rFont val="方正仿宋简体"/>
        <charset val="134"/>
      </rPr>
      <t>，流量为</t>
    </r>
    <r>
      <rPr>
        <sz val="20"/>
        <rFont val="Times New Roman"/>
        <charset val="134"/>
      </rPr>
      <t>0.5m³/s-0.98m³/s</t>
    </r>
    <r>
      <rPr>
        <sz val="20"/>
        <rFont val="方正仿宋简体"/>
        <charset val="134"/>
      </rPr>
      <t>，并配套建设相关附属设施（</t>
    </r>
    <r>
      <rPr>
        <sz val="20"/>
        <rFont val="Times New Roman"/>
        <charset val="134"/>
      </rPr>
      <t>1</t>
    </r>
    <r>
      <rPr>
        <sz val="20"/>
        <rFont val="方正仿宋简体"/>
        <charset val="134"/>
      </rPr>
      <t>村</t>
    </r>
    <r>
      <rPr>
        <sz val="20"/>
        <rFont val="Times New Roman"/>
        <charset val="134"/>
      </rPr>
      <t>2</t>
    </r>
    <r>
      <rPr>
        <sz val="20"/>
        <rFont val="方正仿宋简体"/>
        <charset val="134"/>
      </rPr>
      <t>村</t>
    </r>
    <r>
      <rPr>
        <sz val="20"/>
        <rFont val="Times New Roman"/>
        <charset val="134"/>
      </rPr>
      <t>3</t>
    </r>
    <r>
      <rPr>
        <sz val="20"/>
        <rFont val="方正仿宋简体"/>
        <charset val="134"/>
      </rPr>
      <t>村联合渠道</t>
    </r>
    <r>
      <rPr>
        <sz val="20"/>
        <rFont val="Times New Roman"/>
        <charset val="134"/>
      </rPr>
      <t>5.79</t>
    </r>
    <r>
      <rPr>
        <sz val="20"/>
        <rFont val="方正仿宋简体"/>
        <charset val="134"/>
      </rPr>
      <t>km、</t>
    </r>
    <r>
      <rPr>
        <sz val="20"/>
        <rFont val="Times New Roman"/>
        <charset val="134"/>
      </rPr>
      <t>3</t>
    </r>
    <r>
      <rPr>
        <sz val="20"/>
        <rFont val="方正仿宋简体"/>
        <charset val="134"/>
      </rPr>
      <t>村</t>
    </r>
    <r>
      <rPr>
        <sz val="20"/>
        <rFont val="Times New Roman"/>
        <charset val="134"/>
      </rPr>
      <t>1.536</t>
    </r>
    <r>
      <rPr>
        <sz val="20"/>
        <rFont val="方正仿宋简体"/>
        <charset val="134"/>
      </rPr>
      <t>km、</t>
    </r>
    <r>
      <rPr>
        <sz val="20"/>
        <rFont val="Times New Roman"/>
        <charset val="134"/>
      </rPr>
      <t>12</t>
    </r>
    <r>
      <rPr>
        <sz val="20"/>
        <rFont val="方正仿宋简体"/>
        <charset val="134"/>
      </rPr>
      <t>村</t>
    </r>
    <r>
      <rPr>
        <sz val="20"/>
        <rFont val="Times New Roman"/>
        <charset val="134"/>
      </rPr>
      <t>3.886</t>
    </r>
    <r>
      <rPr>
        <sz val="20"/>
        <rFont val="方正仿宋简体"/>
        <charset val="134"/>
      </rPr>
      <t>km、</t>
    </r>
    <r>
      <rPr>
        <sz val="20"/>
        <rFont val="Times New Roman"/>
        <charset val="134"/>
      </rPr>
      <t>14</t>
    </r>
    <r>
      <rPr>
        <sz val="20"/>
        <rFont val="方正仿宋简体"/>
        <charset val="134"/>
      </rPr>
      <t>村</t>
    </r>
    <r>
      <rPr>
        <sz val="20"/>
        <rFont val="Times New Roman"/>
        <charset val="134"/>
      </rPr>
      <t>1.13</t>
    </r>
    <r>
      <rPr>
        <sz val="20"/>
        <rFont val="方正仿宋简体"/>
        <charset val="134"/>
      </rPr>
      <t>km）。配套渠系建筑物</t>
    </r>
    <r>
      <rPr>
        <sz val="20"/>
        <rFont val="Times New Roman"/>
        <charset val="134"/>
      </rPr>
      <t xml:space="preserve"> 69 </t>
    </r>
    <r>
      <rPr>
        <sz val="20"/>
        <rFont val="方正仿宋简体"/>
        <charset val="134"/>
      </rPr>
      <t>座，其中水闸</t>
    </r>
    <r>
      <rPr>
        <sz val="20"/>
        <rFont val="Times New Roman"/>
        <charset val="134"/>
      </rPr>
      <t>55</t>
    </r>
    <r>
      <rPr>
        <sz val="20"/>
        <rFont val="方正仿宋简体"/>
        <charset val="134"/>
      </rPr>
      <t>座，桥涵</t>
    </r>
    <r>
      <rPr>
        <sz val="20"/>
        <rFont val="Times New Roman"/>
        <charset val="134"/>
      </rPr>
      <t>14</t>
    </r>
    <r>
      <rPr>
        <sz val="20"/>
        <rFont val="方正仿宋简体"/>
        <charset val="134"/>
      </rPr>
      <t>座。项目建成后，所形成的固定资产纳入衔接项目资产管理，权属归乡镇集体所有。</t>
    </r>
  </si>
  <si>
    <t>祁秀文、李鹏辉</t>
  </si>
  <si>
    <r>
      <rPr>
        <sz val="18"/>
        <rFont val="方正仿宋简体"/>
        <charset val="134"/>
      </rPr>
      <t>新增和改善灌溉面积</t>
    </r>
    <r>
      <rPr>
        <sz val="18"/>
        <rFont val="Times New Roman"/>
        <charset val="134"/>
      </rPr>
      <t>≥30720</t>
    </r>
    <r>
      <rPr>
        <sz val="18"/>
        <rFont val="方正仿宋简体"/>
        <charset val="134"/>
      </rPr>
      <t>亩，改建渠道长度</t>
    </r>
    <r>
      <rPr>
        <sz val="18"/>
        <rFont val="Times New Roman"/>
        <charset val="134"/>
      </rPr>
      <t>≥12.346</t>
    </r>
    <r>
      <rPr>
        <sz val="18"/>
        <rFont val="方正仿宋简体"/>
        <charset val="134"/>
      </rPr>
      <t>公里，带动就业</t>
    </r>
    <r>
      <rPr>
        <sz val="18"/>
        <rFont val="Times New Roman"/>
        <charset val="134"/>
      </rPr>
      <t>≥15</t>
    </r>
    <r>
      <rPr>
        <sz val="18"/>
        <rFont val="方正仿宋简体"/>
        <charset val="134"/>
      </rPr>
      <t>人，涉及</t>
    </r>
    <r>
      <rPr>
        <sz val="18"/>
        <rFont val="Times New Roman"/>
        <charset val="134"/>
      </rPr>
      <t>5</t>
    </r>
    <r>
      <rPr>
        <sz val="18"/>
        <rFont val="方正仿宋简体"/>
        <charset val="134"/>
      </rPr>
      <t>个村</t>
    </r>
    <r>
      <rPr>
        <sz val="18"/>
        <rFont val="Times New Roman"/>
        <charset val="134"/>
      </rPr>
      <t>2132</t>
    </r>
    <r>
      <rPr>
        <sz val="18"/>
        <rFont val="方正仿宋简体"/>
        <charset val="134"/>
      </rPr>
      <t>户</t>
    </r>
    <r>
      <rPr>
        <sz val="18"/>
        <rFont val="Times New Roman"/>
        <charset val="134"/>
      </rPr>
      <t>7413</t>
    </r>
    <r>
      <rPr>
        <sz val="18"/>
        <rFont val="方正仿宋简体"/>
        <charset val="134"/>
      </rPr>
      <t>人，提高水资源利用率和保证率，全面提升灌溉水平，降低运行成本，提高水利工程综合效益。</t>
    </r>
  </si>
  <si>
    <t>BCX033</t>
  </si>
  <si>
    <r>
      <rPr>
        <sz val="18"/>
        <rFont val="方正仿宋简体"/>
        <charset val="134"/>
      </rPr>
      <t>巴楚县</t>
    </r>
    <r>
      <rPr>
        <sz val="18"/>
        <rFont val="Times New Roman"/>
        <charset val="134"/>
      </rPr>
      <t>2024</t>
    </r>
    <r>
      <rPr>
        <sz val="18"/>
        <rFont val="方正仿宋简体"/>
        <charset val="134"/>
      </rPr>
      <t>年阿瓦提镇土地碎片化整理及农田水利附属设施建设项目</t>
    </r>
  </si>
  <si>
    <t>种植业基地</t>
  </si>
  <si>
    <r>
      <rPr>
        <sz val="20"/>
        <rFont val="方正仿宋简体"/>
        <charset val="134"/>
      </rPr>
      <t>阿瓦提镇</t>
    </r>
    <r>
      <rPr>
        <sz val="20"/>
        <rFont val="Times New Roman"/>
        <charset val="134"/>
      </rPr>
      <t>4</t>
    </r>
    <r>
      <rPr>
        <sz val="20"/>
        <rFont val="方正仿宋简体"/>
        <charset val="134"/>
      </rPr>
      <t>村</t>
    </r>
  </si>
  <si>
    <r>
      <rPr>
        <b/>
        <sz val="20"/>
        <rFont val="方正仿宋简体"/>
        <charset val="134"/>
      </rPr>
      <t>总投资：</t>
    </r>
    <r>
      <rPr>
        <sz val="20"/>
        <rFont val="Times New Roman"/>
        <charset val="134"/>
      </rPr>
      <t>155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为阿瓦提镇</t>
    </r>
    <r>
      <rPr>
        <sz val="20"/>
        <rFont val="Times New Roman"/>
        <charset val="134"/>
      </rPr>
      <t>4</t>
    </r>
    <r>
      <rPr>
        <sz val="20"/>
        <rFont val="方正仿宋简体"/>
        <charset val="134"/>
      </rPr>
      <t>村实施碎片化整理及高效节水</t>
    </r>
    <r>
      <rPr>
        <sz val="20"/>
        <rFont val="Times New Roman"/>
        <charset val="134"/>
      </rPr>
      <t>824.09</t>
    </r>
    <r>
      <rPr>
        <sz val="20"/>
        <rFont val="方正仿宋简体"/>
        <charset val="134"/>
      </rPr>
      <t>亩，其中土地平整加高效节水改造</t>
    </r>
    <r>
      <rPr>
        <sz val="20"/>
        <rFont val="Times New Roman"/>
        <charset val="134"/>
      </rPr>
      <t>367.11</t>
    </r>
    <r>
      <rPr>
        <sz val="20"/>
        <rFont val="方正仿宋简体"/>
        <charset val="134"/>
      </rPr>
      <t>亩，单独高效节水面积</t>
    </r>
    <r>
      <rPr>
        <sz val="20"/>
        <rFont val="Times New Roman"/>
        <charset val="134"/>
      </rPr>
      <t>456.98</t>
    </r>
    <r>
      <rPr>
        <sz val="20"/>
        <rFont val="方正仿宋简体"/>
        <charset val="134"/>
      </rPr>
      <t>亩；新建</t>
    </r>
    <r>
      <rPr>
        <sz val="20"/>
        <rFont val="Times New Roman"/>
        <charset val="134"/>
      </rPr>
      <t>2</t>
    </r>
    <r>
      <rPr>
        <sz val="20"/>
        <rFont val="方正仿宋简体"/>
        <charset val="134"/>
      </rPr>
      <t>个加压滴灌系统，其中埋设</t>
    </r>
    <r>
      <rPr>
        <sz val="20"/>
        <rFont val="Times New Roman"/>
        <charset val="134"/>
      </rPr>
      <t>PVC-M</t>
    </r>
    <r>
      <rPr>
        <sz val="20"/>
        <rFont val="方正仿宋简体"/>
        <charset val="134"/>
      </rPr>
      <t>塑料管</t>
    </r>
    <r>
      <rPr>
        <sz val="20"/>
        <rFont val="Times New Roman"/>
        <charset val="134"/>
      </rPr>
      <t>11.75km</t>
    </r>
    <r>
      <rPr>
        <sz val="20"/>
        <rFont val="方正仿宋简体"/>
        <charset val="134"/>
      </rPr>
      <t>，沉砂池</t>
    </r>
    <r>
      <rPr>
        <sz val="20"/>
        <rFont val="Times New Roman"/>
        <charset val="134"/>
      </rPr>
      <t>1</t>
    </r>
    <r>
      <rPr>
        <sz val="20"/>
        <rFont val="方正仿宋简体"/>
        <charset val="134"/>
      </rPr>
      <t>座，首部管理房</t>
    </r>
    <r>
      <rPr>
        <sz val="20"/>
        <rFont val="Times New Roman"/>
        <charset val="134"/>
      </rPr>
      <t>2</t>
    </r>
    <r>
      <rPr>
        <sz val="20"/>
        <rFont val="方正仿宋简体"/>
        <charset val="134"/>
      </rPr>
      <t>座，</t>
    </r>
    <r>
      <rPr>
        <sz val="20"/>
        <rFont val="Times New Roman"/>
        <charset val="134"/>
      </rPr>
      <t>10kv</t>
    </r>
    <r>
      <rPr>
        <sz val="20"/>
        <rFont val="方正仿宋简体"/>
        <charset val="134"/>
      </rPr>
      <t>输电线路</t>
    </r>
    <r>
      <rPr>
        <sz val="20"/>
        <rFont val="Times New Roman"/>
        <charset val="134"/>
      </rPr>
      <t>700m</t>
    </r>
    <r>
      <rPr>
        <sz val="20"/>
        <rFont val="方正仿宋简体"/>
        <charset val="134"/>
      </rPr>
      <t>，配套相关附属设施。项目建成后，所形成的固定资产纳入衔接项目资产管理，权属归村集体所有。</t>
    </r>
  </si>
  <si>
    <t>亩</t>
  </si>
  <si>
    <t>阿瓦提镇人民政府</t>
  </si>
  <si>
    <t>县农业农村局</t>
  </si>
  <si>
    <t>耿德一、罗建新</t>
  </si>
  <si>
    <r>
      <rPr>
        <sz val="20"/>
        <rFont val="方正仿宋简体"/>
        <charset val="134"/>
      </rPr>
      <t>土地碎片化建设面积</t>
    </r>
    <r>
      <rPr>
        <sz val="20"/>
        <rFont val="Times New Roman"/>
        <charset val="134"/>
      </rPr>
      <t>≥824.09</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</si>
  <si>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t>BCX034</t>
  </si>
  <si>
    <r>
      <rPr>
        <sz val="18"/>
        <rFont val="方正仿宋简体"/>
        <charset val="134"/>
      </rPr>
      <t>巴楚县</t>
    </r>
    <r>
      <rPr>
        <sz val="18"/>
        <rFont val="Times New Roman"/>
        <charset val="134"/>
      </rPr>
      <t>2024</t>
    </r>
    <r>
      <rPr>
        <sz val="18"/>
        <rFont val="方正仿宋简体"/>
        <charset val="134"/>
      </rPr>
      <t>年英吾斯塘乡土地碎片化整理及农田水利附属设施建设项目</t>
    </r>
  </si>
  <si>
    <r>
      <rPr>
        <sz val="18"/>
        <rFont val="方正仿宋简体"/>
        <charset val="134"/>
      </rPr>
      <t>英吾斯塘乡</t>
    </r>
    <r>
      <rPr>
        <sz val="18"/>
        <rFont val="Times New Roman"/>
        <charset val="134"/>
      </rPr>
      <t>2</t>
    </r>
    <r>
      <rPr>
        <sz val="18"/>
        <rFont val="方正仿宋简体"/>
        <charset val="134"/>
      </rPr>
      <t>村、</t>
    </r>
    <r>
      <rPr>
        <sz val="18"/>
        <rFont val="Times New Roman"/>
        <charset val="134"/>
      </rPr>
      <t>7</t>
    </r>
    <r>
      <rPr>
        <sz val="18"/>
        <rFont val="方正仿宋简体"/>
        <charset val="134"/>
      </rPr>
      <t>村</t>
    </r>
  </si>
  <si>
    <r>
      <rPr>
        <b/>
        <sz val="20"/>
        <rFont val="方正仿宋简体"/>
        <charset val="134"/>
      </rPr>
      <t>总投资：</t>
    </r>
    <r>
      <rPr>
        <sz val="20"/>
        <rFont val="Times New Roman"/>
        <charset val="134"/>
      </rPr>
      <t>530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为英吾斯塘乡</t>
    </r>
    <r>
      <rPr>
        <sz val="20"/>
        <rFont val="Times New Roman"/>
        <charset val="134"/>
      </rPr>
      <t>2</t>
    </r>
    <r>
      <rPr>
        <sz val="20"/>
        <rFont val="方正仿宋简体"/>
        <charset val="134"/>
      </rPr>
      <t>村、</t>
    </r>
    <r>
      <rPr>
        <sz val="20"/>
        <rFont val="Times New Roman"/>
        <charset val="134"/>
      </rPr>
      <t>7</t>
    </r>
    <r>
      <rPr>
        <sz val="20"/>
        <rFont val="方正仿宋简体"/>
        <charset val="134"/>
      </rPr>
      <t>村实施土地碎片化整理及高效节水</t>
    </r>
    <r>
      <rPr>
        <sz val="20"/>
        <rFont val="Times New Roman"/>
        <charset val="134"/>
      </rPr>
      <t>2266.49</t>
    </r>
    <r>
      <rPr>
        <sz val="20"/>
        <rFont val="方正仿宋简体"/>
        <charset val="134"/>
      </rPr>
      <t>亩，新建加压滴灌系统</t>
    </r>
    <r>
      <rPr>
        <sz val="20"/>
        <rFont val="Times New Roman"/>
        <charset val="134"/>
      </rPr>
      <t>5</t>
    </r>
    <r>
      <rPr>
        <sz val="20"/>
        <rFont val="方正仿宋简体"/>
        <charset val="134"/>
      </rPr>
      <t>个，其中埋设</t>
    </r>
    <r>
      <rPr>
        <sz val="20"/>
        <rFont val="Times New Roman"/>
        <charset val="134"/>
      </rPr>
      <t>PVC-M</t>
    </r>
    <r>
      <rPr>
        <sz val="20"/>
        <rFont val="方正仿宋简体"/>
        <charset val="134"/>
      </rPr>
      <t>塑料管</t>
    </r>
    <r>
      <rPr>
        <sz val="20"/>
        <rFont val="Times New Roman"/>
        <charset val="134"/>
      </rPr>
      <t>29.52km</t>
    </r>
    <r>
      <rPr>
        <sz val="20"/>
        <rFont val="方正仿宋简体"/>
        <charset val="134"/>
      </rPr>
      <t>、沉砂池</t>
    </r>
    <r>
      <rPr>
        <sz val="20"/>
        <rFont val="Times New Roman"/>
        <charset val="134"/>
      </rPr>
      <t>4</t>
    </r>
    <r>
      <rPr>
        <sz val="20"/>
        <rFont val="方正仿宋简体"/>
        <charset val="134"/>
      </rPr>
      <t>座、首部管理房</t>
    </r>
    <r>
      <rPr>
        <sz val="20"/>
        <rFont val="Times New Roman"/>
        <charset val="134"/>
      </rPr>
      <t>4</t>
    </r>
    <r>
      <rPr>
        <sz val="20"/>
        <rFont val="方正仿宋简体"/>
        <charset val="134"/>
      </rPr>
      <t>座，配套相关附属设施。其中：</t>
    </r>
    <r>
      <rPr>
        <sz val="20"/>
        <rFont val="Times New Roman"/>
        <charset val="134"/>
      </rPr>
      <t>2</t>
    </r>
    <r>
      <rPr>
        <sz val="20"/>
        <rFont val="方正仿宋简体"/>
        <charset val="134"/>
      </rPr>
      <t>村</t>
    </r>
    <r>
      <rPr>
        <sz val="20"/>
        <rFont val="Times New Roman"/>
        <charset val="134"/>
      </rPr>
      <t>1818.91</t>
    </r>
    <r>
      <rPr>
        <sz val="20"/>
        <rFont val="方正仿宋简体"/>
        <charset val="134"/>
      </rPr>
      <t>亩、</t>
    </r>
    <r>
      <rPr>
        <sz val="20"/>
        <rFont val="Times New Roman"/>
        <charset val="134"/>
      </rPr>
      <t>7</t>
    </r>
    <r>
      <rPr>
        <sz val="20"/>
        <rFont val="方正仿宋简体"/>
        <charset val="134"/>
      </rPr>
      <t>村</t>
    </r>
    <r>
      <rPr>
        <sz val="20"/>
        <rFont val="Times New Roman"/>
        <charset val="134"/>
      </rPr>
      <t>447.58</t>
    </r>
    <r>
      <rPr>
        <sz val="20"/>
        <rFont val="方正仿宋简体"/>
        <charset val="134"/>
      </rPr>
      <t>亩。</t>
    </r>
  </si>
  <si>
    <t>耿德一、李黎利</t>
  </si>
  <si>
    <r>
      <rPr>
        <sz val="20"/>
        <rFont val="方正仿宋简体"/>
        <charset val="134"/>
      </rPr>
      <t>土地碎片化建设面积</t>
    </r>
    <r>
      <rPr>
        <sz val="20"/>
        <rFont val="Times New Roman"/>
        <charset val="134"/>
      </rPr>
      <t>≥2266.49</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</si>
  <si>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t>BCX035</t>
  </si>
  <si>
    <r>
      <rPr>
        <sz val="18"/>
        <rFont val="方正仿宋简体"/>
        <charset val="134"/>
      </rPr>
      <t>巴楚县</t>
    </r>
    <r>
      <rPr>
        <sz val="18"/>
        <rFont val="Times New Roman"/>
        <charset val="134"/>
      </rPr>
      <t>2024</t>
    </r>
    <r>
      <rPr>
        <sz val="18"/>
        <rFont val="方正仿宋简体"/>
        <charset val="134"/>
      </rPr>
      <t>年阿克萨克马热勒乡土地碎片化整理及农田水利附属设施建设项目</t>
    </r>
  </si>
  <si>
    <r>
      <rPr>
        <sz val="18"/>
        <rFont val="方正仿宋简体"/>
        <charset val="134"/>
      </rPr>
      <t>阿克萨克马热勒乡</t>
    </r>
    <r>
      <rPr>
        <sz val="18"/>
        <rFont val="Times New Roman"/>
        <charset val="134"/>
      </rPr>
      <t>3</t>
    </r>
    <r>
      <rPr>
        <sz val="18"/>
        <rFont val="方正仿宋简体"/>
        <charset val="134"/>
      </rPr>
      <t>村、</t>
    </r>
    <r>
      <rPr>
        <sz val="18"/>
        <rFont val="Times New Roman"/>
        <charset val="134"/>
      </rPr>
      <t>10</t>
    </r>
    <r>
      <rPr>
        <sz val="18"/>
        <rFont val="方正仿宋简体"/>
        <charset val="134"/>
      </rPr>
      <t>村</t>
    </r>
  </si>
  <si>
    <r>
      <rPr>
        <b/>
        <sz val="20"/>
        <rFont val="方正仿宋简体"/>
        <charset val="134"/>
      </rPr>
      <t>总投资：</t>
    </r>
    <r>
      <rPr>
        <sz val="20"/>
        <rFont val="Times New Roman"/>
        <charset val="134"/>
      </rPr>
      <t>255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为阿克萨克马热勒乡</t>
    </r>
    <r>
      <rPr>
        <sz val="20"/>
        <rFont val="Times New Roman"/>
        <charset val="134"/>
      </rPr>
      <t>3</t>
    </r>
    <r>
      <rPr>
        <sz val="20"/>
        <rFont val="方正仿宋简体"/>
        <charset val="134"/>
      </rPr>
      <t>村、</t>
    </r>
    <r>
      <rPr>
        <sz val="20"/>
        <rFont val="Times New Roman"/>
        <charset val="134"/>
      </rPr>
      <t>10</t>
    </r>
    <r>
      <rPr>
        <sz val="20"/>
        <rFont val="方正仿宋简体"/>
        <charset val="134"/>
      </rPr>
      <t>村实施土地碎片化整理及高效节水</t>
    </r>
    <r>
      <rPr>
        <sz val="20"/>
        <rFont val="Times New Roman"/>
        <charset val="134"/>
      </rPr>
      <t>1307.16</t>
    </r>
    <r>
      <rPr>
        <sz val="20"/>
        <rFont val="方正仿宋简体"/>
        <charset val="134"/>
      </rPr>
      <t>亩，其中：土地平整</t>
    </r>
    <r>
      <rPr>
        <sz val="20"/>
        <rFont val="Times New Roman"/>
        <charset val="134"/>
      </rPr>
      <t>350.07</t>
    </r>
    <r>
      <rPr>
        <sz val="20"/>
        <rFont val="方正仿宋简体"/>
        <charset val="134"/>
      </rPr>
      <t>亩、高效节水面积</t>
    </r>
    <r>
      <rPr>
        <sz val="20"/>
        <rFont val="Times New Roman"/>
        <charset val="134"/>
      </rPr>
      <t>1280.99</t>
    </r>
    <r>
      <rPr>
        <sz val="20"/>
        <rFont val="方正仿宋简体"/>
        <charset val="134"/>
      </rPr>
      <t>亩；新建</t>
    </r>
    <r>
      <rPr>
        <sz val="20"/>
        <rFont val="Times New Roman"/>
        <charset val="134"/>
      </rPr>
      <t>2</t>
    </r>
    <r>
      <rPr>
        <sz val="20"/>
        <rFont val="方正仿宋简体"/>
        <charset val="134"/>
      </rPr>
      <t>个加压滴灌系统，其中埋设</t>
    </r>
    <r>
      <rPr>
        <sz val="20"/>
        <rFont val="Times New Roman"/>
        <charset val="134"/>
      </rPr>
      <t>PVC-M</t>
    </r>
    <r>
      <rPr>
        <sz val="20"/>
        <rFont val="方正仿宋简体"/>
        <charset val="134"/>
      </rPr>
      <t>塑料管</t>
    </r>
    <r>
      <rPr>
        <sz val="20"/>
        <rFont val="Times New Roman"/>
        <charset val="134"/>
      </rPr>
      <t>16.384km</t>
    </r>
    <r>
      <rPr>
        <sz val="20"/>
        <rFont val="方正仿宋简体"/>
        <charset val="134"/>
      </rPr>
      <t>，沉砂池</t>
    </r>
    <r>
      <rPr>
        <sz val="20"/>
        <rFont val="Times New Roman"/>
        <charset val="134"/>
      </rPr>
      <t>2</t>
    </r>
    <r>
      <rPr>
        <sz val="20"/>
        <rFont val="方正仿宋简体"/>
        <charset val="134"/>
      </rPr>
      <t>座，首部管理房</t>
    </r>
    <r>
      <rPr>
        <sz val="20"/>
        <rFont val="Times New Roman"/>
        <charset val="134"/>
      </rPr>
      <t>2</t>
    </r>
    <r>
      <rPr>
        <sz val="20"/>
        <rFont val="方正仿宋简体"/>
        <charset val="134"/>
      </rPr>
      <t>座，配套相关附属设施。项目建成后，所形成的固定资产纳入衔接项目资产管理，权属归村集体所有。</t>
    </r>
  </si>
  <si>
    <t>阿克萨克马热勒乡人民政府</t>
  </si>
  <si>
    <t>耿德一、卢增响</t>
  </si>
  <si>
    <r>
      <rPr>
        <sz val="20"/>
        <rFont val="方正仿宋简体"/>
        <charset val="134"/>
      </rPr>
      <t>土地碎片化建设面积</t>
    </r>
    <r>
      <rPr>
        <sz val="20"/>
        <rFont val="Times New Roman"/>
        <charset val="134"/>
      </rPr>
      <t>≥1307.16</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</si>
  <si>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t>BCX036</t>
  </si>
  <si>
    <r>
      <rPr>
        <sz val="18"/>
        <rFont val="方正仿宋简体"/>
        <charset val="134"/>
      </rPr>
      <t>巴楚县</t>
    </r>
    <r>
      <rPr>
        <sz val="18"/>
        <rFont val="Times New Roman"/>
        <charset val="134"/>
      </rPr>
      <t>2024</t>
    </r>
    <r>
      <rPr>
        <sz val="18"/>
        <rFont val="方正仿宋简体"/>
        <charset val="134"/>
      </rPr>
      <t>年夏马勒乡土地碎片化整理及农田水利附属设施建设项目</t>
    </r>
  </si>
  <si>
    <r>
      <rPr>
        <sz val="18"/>
        <rFont val="方正仿宋简体"/>
        <charset val="134"/>
      </rPr>
      <t>夏马勒乡</t>
    </r>
    <r>
      <rPr>
        <sz val="18"/>
        <rFont val="Times New Roman"/>
        <charset val="134"/>
      </rPr>
      <t>10</t>
    </r>
    <r>
      <rPr>
        <sz val="18"/>
        <rFont val="方正仿宋简体"/>
        <charset val="134"/>
      </rPr>
      <t>村</t>
    </r>
  </si>
  <si>
    <t>2024.01-2024.05</t>
  </si>
  <si>
    <r>
      <rPr>
        <b/>
        <sz val="20"/>
        <rFont val="方正仿宋简体"/>
        <charset val="134"/>
      </rPr>
      <t>总投资：</t>
    </r>
    <r>
      <rPr>
        <sz val="20"/>
        <rFont val="Times New Roman"/>
        <charset val="134"/>
      </rPr>
      <t>46.5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对夏马勒乡</t>
    </r>
    <r>
      <rPr>
        <sz val="20"/>
        <rFont val="Times New Roman"/>
        <charset val="134"/>
      </rPr>
      <t>10</t>
    </r>
    <r>
      <rPr>
        <sz val="20"/>
        <rFont val="方正仿宋简体"/>
        <charset val="134"/>
      </rPr>
      <t>村</t>
    </r>
    <r>
      <rPr>
        <sz val="20"/>
        <rFont val="Times New Roman"/>
        <charset val="134"/>
      </rPr>
      <t>463.54</t>
    </r>
    <r>
      <rPr>
        <sz val="20"/>
        <rFont val="方正仿宋简体"/>
        <charset val="134"/>
      </rPr>
      <t>亩土地进行碎片化整理。</t>
    </r>
  </si>
  <si>
    <r>
      <rPr>
        <sz val="18"/>
        <rFont val="方正仿宋简体"/>
        <charset val="134"/>
      </rPr>
      <t>耿德一、木拉提</t>
    </r>
    <r>
      <rPr>
        <sz val="18"/>
        <rFont val="Times New Roman"/>
        <charset val="134"/>
      </rPr>
      <t>·</t>
    </r>
    <r>
      <rPr>
        <sz val="18"/>
        <rFont val="方正仿宋简体"/>
        <charset val="134"/>
      </rPr>
      <t>库尔班</t>
    </r>
  </si>
  <si>
    <r>
      <rPr>
        <sz val="18"/>
        <rFont val="方正仿宋简体"/>
        <charset val="134"/>
      </rPr>
      <t>土地碎片化建设面积</t>
    </r>
    <r>
      <rPr>
        <sz val="18"/>
        <rFont val="Times New Roman"/>
        <charset val="134"/>
      </rPr>
      <t>≥463.54</t>
    </r>
    <r>
      <rPr>
        <sz val="18"/>
        <rFont val="方正仿宋简体"/>
        <charset val="134"/>
      </rPr>
      <t>亩。</t>
    </r>
    <r>
      <rPr>
        <sz val="18"/>
        <rFont val="Times New Roman"/>
        <charset val="134"/>
      </rPr>
      <t xml:space="preserve">
</t>
    </r>
    <r>
      <rPr>
        <sz val="18"/>
        <rFont val="方正仿宋简体"/>
        <charset val="134"/>
      </rPr>
      <t>社会效益：能够有效降低项目区农业种植成本，提高农作物产量，保障国家粮食安全，推动农户实现增产增收，持续提升种植规模化，促进农业资源可持续利用。</t>
    </r>
  </si>
  <si>
    <t>BCX037</t>
  </si>
  <si>
    <r>
      <rPr>
        <sz val="18"/>
        <rFont val="方正仿宋简体"/>
        <charset val="134"/>
      </rPr>
      <t>巴楚县</t>
    </r>
    <r>
      <rPr>
        <sz val="18"/>
        <rFont val="Times New Roman"/>
        <charset val="134"/>
      </rPr>
      <t>2024</t>
    </r>
    <r>
      <rPr>
        <sz val="18"/>
        <rFont val="方正仿宋简体"/>
        <charset val="134"/>
      </rPr>
      <t>年多来提巴格乡土地碎片化整理及农田水利附属设施建设项目</t>
    </r>
  </si>
  <si>
    <r>
      <rPr>
        <sz val="18"/>
        <rFont val="方正仿宋简体"/>
        <charset val="134"/>
      </rPr>
      <t>多来提巴格乡</t>
    </r>
    <r>
      <rPr>
        <sz val="18"/>
        <rFont val="Times New Roman"/>
        <charset val="134"/>
      </rPr>
      <t>6</t>
    </r>
    <r>
      <rPr>
        <sz val="18"/>
        <rFont val="方正仿宋简体"/>
        <charset val="134"/>
      </rPr>
      <t>村、</t>
    </r>
    <r>
      <rPr>
        <sz val="18"/>
        <rFont val="Times New Roman"/>
        <charset val="134"/>
      </rPr>
      <t>15</t>
    </r>
    <r>
      <rPr>
        <sz val="18"/>
        <rFont val="方正仿宋简体"/>
        <charset val="134"/>
      </rPr>
      <t>村</t>
    </r>
  </si>
  <si>
    <r>
      <rPr>
        <b/>
        <sz val="20"/>
        <rFont val="方正仿宋简体"/>
        <charset val="134"/>
      </rPr>
      <t>总投资：</t>
    </r>
    <r>
      <rPr>
        <sz val="20"/>
        <rFont val="Times New Roman"/>
        <charset val="134"/>
      </rPr>
      <t>61.2</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为多来提巴格乡</t>
    </r>
    <r>
      <rPr>
        <sz val="20"/>
        <rFont val="Times New Roman"/>
        <charset val="134"/>
      </rPr>
      <t>6</t>
    </r>
    <r>
      <rPr>
        <sz val="20"/>
        <rFont val="方正仿宋简体"/>
        <charset val="134"/>
      </rPr>
      <t>村、</t>
    </r>
    <r>
      <rPr>
        <sz val="20"/>
        <rFont val="Times New Roman"/>
        <charset val="134"/>
      </rPr>
      <t>15</t>
    </r>
    <r>
      <rPr>
        <sz val="20"/>
        <rFont val="方正仿宋简体"/>
        <charset val="134"/>
      </rPr>
      <t>村实施土地碎片化整理</t>
    </r>
    <r>
      <rPr>
        <sz val="20"/>
        <rFont val="Times New Roman"/>
        <charset val="134"/>
      </rPr>
      <t>612</t>
    </r>
    <r>
      <rPr>
        <sz val="20"/>
        <rFont val="方正仿宋简体"/>
        <charset val="134"/>
      </rPr>
      <t>亩，其中：</t>
    </r>
    <r>
      <rPr>
        <sz val="20"/>
        <rFont val="Times New Roman"/>
        <charset val="134"/>
      </rPr>
      <t>6</t>
    </r>
    <r>
      <rPr>
        <sz val="20"/>
        <rFont val="方正仿宋简体"/>
        <charset val="134"/>
      </rPr>
      <t>村</t>
    </r>
    <r>
      <rPr>
        <sz val="20"/>
        <rFont val="Times New Roman"/>
        <charset val="134"/>
      </rPr>
      <t>512</t>
    </r>
    <r>
      <rPr>
        <sz val="20"/>
        <rFont val="方正仿宋简体"/>
        <charset val="134"/>
      </rPr>
      <t>亩、</t>
    </r>
    <r>
      <rPr>
        <sz val="20"/>
        <rFont val="Times New Roman"/>
        <charset val="134"/>
      </rPr>
      <t>15</t>
    </r>
    <r>
      <rPr>
        <sz val="20"/>
        <rFont val="方正仿宋简体"/>
        <charset val="134"/>
      </rPr>
      <t>村</t>
    </r>
    <r>
      <rPr>
        <sz val="20"/>
        <rFont val="Times New Roman"/>
        <charset val="134"/>
      </rPr>
      <t>100</t>
    </r>
    <r>
      <rPr>
        <sz val="20"/>
        <rFont val="方正仿宋简体"/>
        <charset val="134"/>
      </rPr>
      <t>亩。</t>
    </r>
  </si>
  <si>
    <t>耿德一、刘山山</t>
  </si>
  <si>
    <r>
      <rPr>
        <sz val="18"/>
        <rFont val="方正仿宋简体"/>
        <charset val="134"/>
      </rPr>
      <t>土地碎片化建设面积</t>
    </r>
    <r>
      <rPr>
        <sz val="18"/>
        <rFont val="Times New Roman"/>
        <charset val="134"/>
      </rPr>
      <t>≥612</t>
    </r>
    <r>
      <rPr>
        <sz val="18"/>
        <rFont val="方正仿宋简体"/>
        <charset val="134"/>
      </rPr>
      <t>亩。</t>
    </r>
    <r>
      <rPr>
        <sz val="18"/>
        <rFont val="Times New Roman"/>
        <charset val="134"/>
      </rPr>
      <t xml:space="preserve">
</t>
    </r>
    <r>
      <rPr>
        <sz val="18"/>
        <rFont val="方正仿宋简体"/>
        <charset val="134"/>
      </rPr>
      <t>社会效益：能够有效降低项目区农业种植成本，提高农作物产量，保障国家粮食安全，推动农户实现增产增收，持续提升种植规模化，促进农业资源可持续利用。</t>
    </r>
  </si>
  <si>
    <t>BCX038</t>
  </si>
  <si>
    <r>
      <rPr>
        <sz val="18"/>
        <rFont val="方正仿宋简体"/>
        <charset val="134"/>
      </rPr>
      <t>巴楚县</t>
    </r>
    <r>
      <rPr>
        <sz val="18"/>
        <rFont val="Times New Roman"/>
        <charset val="134"/>
      </rPr>
      <t>2024</t>
    </r>
    <r>
      <rPr>
        <sz val="18"/>
        <rFont val="方正仿宋简体"/>
        <charset val="134"/>
      </rPr>
      <t>年恰尔巴格乡土地碎片化整理及农田水利附属设施建设项目</t>
    </r>
  </si>
  <si>
    <r>
      <rPr>
        <sz val="18"/>
        <rFont val="方正仿宋简体"/>
        <charset val="134"/>
      </rPr>
      <t>产业发展</t>
    </r>
  </si>
  <si>
    <r>
      <rPr>
        <sz val="18"/>
        <rFont val="方正仿宋简体"/>
        <charset val="134"/>
      </rPr>
      <t>种植业基地</t>
    </r>
  </si>
  <si>
    <r>
      <rPr>
        <sz val="18"/>
        <rFont val="方正仿宋简体"/>
        <charset val="134"/>
      </rPr>
      <t>新建</t>
    </r>
  </si>
  <si>
    <r>
      <rPr>
        <sz val="18"/>
        <rFont val="方正仿宋简体"/>
        <charset val="134"/>
      </rPr>
      <t>恰尔巴格乡</t>
    </r>
    <r>
      <rPr>
        <sz val="18"/>
        <rFont val="Times New Roman"/>
        <charset val="134"/>
      </rPr>
      <t>16</t>
    </r>
    <r>
      <rPr>
        <sz val="18"/>
        <rFont val="方正仿宋简体"/>
        <charset val="134"/>
      </rPr>
      <t>村</t>
    </r>
  </si>
  <si>
    <r>
      <rPr>
        <b/>
        <sz val="20"/>
        <rFont val="方正仿宋简体"/>
        <charset val="134"/>
      </rPr>
      <t>总投资：</t>
    </r>
    <r>
      <rPr>
        <sz val="20"/>
        <rFont val="Times New Roman"/>
        <charset val="134"/>
      </rPr>
      <t>280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为恰尔巴格乡</t>
    </r>
    <r>
      <rPr>
        <sz val="20"/>
        <rFont val="Times New Roman"/>
        <charset val="134"/>
      </rPr>
      <t>16</t>
    </r>
    <r>
      <rPr>
        <sz val="20"/>
        <rFont val="方正仿宋简体"/>
        <charset val="134"/>
      </rPr>
      <t>村实施土地碎片化整理及高效节水</t>
    </r>
    <r>
      <rPr>
        <sz val="20"/>
        <rFont val="Times New Roman"/>
        <charset val="134"/>
      </rPr>
      <t>1620</t>
    </r>
    <r>
      <rPr>
        <sz val="20"/>
        <rFont val="方正仿宋简体"/>
        <charset val="134"/>
      </rPr>
      <t>亩，新建滴灌系统</t>
    </r>
    <r>
      <rPr>
        <sz val="20"/>
        <rFont val="Times New Roman"/>
        <charset val="134"/>
      </rPr>
      <t>2</t>
    </r>
    <r>
      <rPr>
        <sz val="20"/>
        <rFont val="方正仿宋简体"/>
        <charset val="134"/>
      </rPr>
      <t>个，其中埋设</t>
    </r>
    <r>
      <rPr>
        <sz val="20"/>
        <rFont val="Times New Roman"/>
        <charset val="134"/>
      </rPr>
      <t>dn90-dn250PVC-M</t>
    </r>
    <r>
      <rPr>
        <sz val="20"/>
        <rFont val="方正仿宋简体"/>
        <charset val="134"/>
      </rPr>
      <t>管</t>
    </r>
    <r>
      <rPr>
        <sz val="20"/>
        <rFont val="Times New Roman"/>
        <charset val="134"/>
      </rPr>
      <t>8.765km</t>
    </r>
    <r>
      <rPr>
        <sz val="20"/>
        <rFont val="方正仿宋简体"/>
        <charset val="134"/>
      </rPr>
      <t>、沉砂池</t>
    </r>
    <r>
      <rPr>
        <sz val="20"/>
        <rFont val="Times New Roman"/>
        <charset val="134"/>
      </rPr>
      <t>2</t>
    </r>
    <r>
      <rPr>
        <sz val="20"/>
        <rFont val="方正仿宋简体"/>
        <charset val="134"/>
      </rPr>
      <t>座、首部管理房</t>
    </r>
    <r>
      <rPr>
        <sz val="20"/>
        <rFont val="Times New Roman"/>
        <charset val="134"/>
      </rPr>
      <t>2</t>
    </r>
    <r>
      <rPr>
        <sz val="20"/>
        <rFont val="方正仿宋简体"/>
        <charset val="134"/>
      </rPr>
      <t>座、</t>
    </r>
    <r>
      <rPr>
        <sz val="20"/>
        <rFont val="Times New Roman"/>
        <charset val="134"/>
      </rPr>
      <t>10KV</t>
    </r>
    <r>
      <rPr>
        <sz val="20"/>
        <rFont val="方正仿宋简体"/>
        <charset val="134"/>
      </rPr>
      <t>输电线路</t>
    </r>
    <r>
      <rPr>
        <sz val="20"/>
        <rFont val="Times New Roman"/>
        <charset val="134"/>
      </rPr>
      <t>850m</t>
    </r>
    <r>
      <rPr>
        <sz val="20"/>
        <rFont val="方正仿宋简体"/>
        <charset val="134"/>
      </rPr>
      <t>，配套相关附属设施。项目建成后，所形成的固定资产纳入衔接项目资产管理，权属归村集体所有。</t>
    </r>
  </si>
  <si>
    <r>
      <rPr>
        <sz val="18"/>
        <rFont val="方正仿宋简体"/>
        <charset val="134"/>
      </rPr>
      <t>亩</t>
    </r>
  </si>
  <si>
    <r>
      <rPr>
        <sz val="18"/>
        <rFont val="方正仿宋简体"/>
        <charset val="134"/>
      </rPr>
      <t>恰尔巴格乡人民政府</t>
    </r>
  </si>
  <si>
    <r>
      <rPr>
        <sz val="18"/>
        <rFont val="方正仿宋简体"/>
        <charset val="134"/>
      </rPr>
      <t>县农业农村局</t>
    </r>
  </si>
  <si>
    <r>
      <rPr>
        <sz val="18"/>
        <rFont val="方正仿宋简体"/>
        <charset val="134"/>
      </rPr>
      <t>耿德一、贾中元</t>
    </r>
  </si>
  <si>
    <r>
      <rPr>
        <sz val="18"/>
        <rFont val="方正仿宋简体"/>
        <charset val="134"/>
      </rPr>
      <t>土地碎片化建设面积</t>
    </r>
    <r>
      <rPr>
        <sz val="18"/>
        <rFont val="Times New Roman"/>
        <charset val="134"/>
      </rPr>
      <t>≥1620</t>
    </r>
    <r>
      <rPr>
        <sz val="18"/>
        <rFont val="方正仿宋简体"/>
        <charset val="134"/>
      </rPr>
      <t>亩。</t>
    </r>
    <r>
      <rPr>
        <sz val="18"/>
        <rFont val="Times New Roman"/>
        <charset val="134"/>
      </rPr>
      <t xml:space="preserve">
</t>
    </r>
    <r>
      <rPr>
        <sz val="18"/>
        <rFont val="方正仿宋简体"/>
        <charset val="134"/>
      </rPr>
      <t>社会效益：能够有效降低项目区农业种植成本，提高农作物产量，保障国家粮食安全，推动农户实现增产增收，持续提升种植规模化，促进农业资源可持续利用。</t>
    </r>
  </si>
  <si>
    <t>BCX039</t>
  </si>
  <si>
    <r>
      <rPr>
        <sz val="18"/>
        <rFont val="方正仿宋简体"/>
        <charset val="134"/>
      </rPr>
      <t>巴楚县阿瓦提镇</t>
    </r>
    <r>
      <rPr>
        <sz val="18"/>
        <rFont val="Times New Roman"/>
        <charset val="134"/>
      </rPr>
      <t>2024</t>
    </r>
    <r>
      <rPr>
        <sz val="18"/>
        <rFont val="方正仿宋简体"/>
        <charset val="134"/>
      </rPr>
      <t>年高标准农田斗渠配套建设项目</t>
    </r>
  </si>
  <si>
    <r>
      <rPr>
        <sz val="20"/>
        <rFont val="方正仿宋简体"/>
        <charset val="134"/>
      </rPr>
      <t>阿瓦提镇</t>
    </r>
    <r>
      <rPr>
        <sz val="20"/>
        <rFont val="Times New Roman"/>
        <charset val="134"/>
      </rPr>
      <t>5</t>
    </r>
    <r>
      <rPr>
        <sz val="20"/>
        <rFont val="方正仿宋简体"/>
        <charset val="134"/>
      </rPr>
      <t>村、</t>
    </r>
    <r>
      <rPr>
        <sz val="20"/>
        <rFont val="Times New Roman"/>
        <charset val="134"/>
      </rPr>
      <t>6</t>
    </r>
    <r>
      <rPr>
        <sz val="20"/>
        <rFont val="方正仿宋简体"/>
        <charset val="134"/>
      </rPr>
      <t>村、</t>
    </r>
    <r>
      <rPr>
        <sz val="20"/>
        <rFont val="Times New Roman"/>
        <charset val="134"/>
      </rPr>
      <t>7</t>
    </r>
    <r>
      <rPr>
        <sz val="20"/>
        <rFont val="方正仿宋简体"/>
        <charset val="134"/>
      </rPr>
      <t>村、</t>
    </r>
    <r>
      <rPr>
        <sz val="20"/>
        <rFont val="Times New Roman"/>
        <charset val="134"/>
      </rPr>
      <t>10</t>
    </r>
    <r>
      <rPr>
        <sz val="20"/>
        <rFont val="方正仿宋简体"/>
        <charset val="134"/>
      </rPr>
      <t>村、</t>
    </r>
    <r>
      <rPr>
        <sz val="20"/>
        <rFont val="Times New Roman"/>
        <charset val="134"/>
      </rPr>
      <t>12</t>
    </r>
    <r>
      <rPr>
        <sz val="20"/>
        <rFont val="方正仿宋简体"/>
        <charset val="134"/>
      </rPr>
      <t>村、</t>
    </r>
    <r>
      <rPr>
        <sz val="20"/>
        <rFont val="Times New Roman"/>
        <charset val="134"/>
      </rPr>
      <t>15</t>
    </r>
    <r>
      <rPr>
        <sz val="20"/>
        <rFont val="方正仿宋简体"/>
        <charset val="134"/>
      </rPr>
      <t>村、</t>
    </r>
    <r>
      <rPr>
        <sz val="20"/>
        <rFont val="Times New Roman"/>
        <charset val="134"/>
      </rPr>
      <t>18</t>
    </r>
    <r>
      <rPr>
        <sz val="20"/>
        <rFont val="方正仿宋简体"/>
        <charset val="134"/>
      </rPr>
      <t>村、</t>
    </r>
    <r>
      <rPr>
        <sz val="20"/>
        <rFont val="Times New Roman"/>
        <charset val="134"/>
      </rPr>
      <t>19</t>
    </r>
    <r>
      <rPr>
        <sz val="20"/>
        <rFont val="方正仿宋简体"/>
        <charset val="134"/>
      </rPr>
      <t>村</t>
    </r>
  </si>
  <si>
    <r>
      <rPr>
        <b/>
        <sz val="20"/>
        <rFont val="方正仿宋简体"/>
        <charset val="134"/>
      </rPr>
      <t>总投资：</t>
    </r>
    <r>
      <rPr>
        <sz val="20"/>
        <rFont val="Times New Roman"/>
        <charset val="134"/>
      </rPr>
      <t>4161.62</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新建斗渠</t>
    </r>
    <r>
      <rPr>
        <sz val="20"/>
        <rFont val="Times New Roman"/>
        <charset val="134"/>
      </rPr>
      <t>33.197km</t>
    </r>
    <r>
      <rPr>
        <sz val="20"/>
        <rFont val="方正仿宋简体"/>
        <charset val="134"/>
      </rPr>
      <t>，流量为</t>
    </r>
    <r>
      <rPr>
        <sz val="20"/>
        <rFont val="Times New Roman"/>
        <charset val="134"/>
      </rPr>
      <t>0.2m³/s-0.7m³/s</t>
    </r>
    <r>
      <rPr>
        <sz val="20"/>
        <rFont val="方正仿宋简体"/>
        <charset val="134"/>
      </rPr>
      <t>，并配套建设相关附属设施。其中：</t>
    </r>
    <r>
      <rPr>
        <sz val="20"/>
        <rFont val="Times New Roman"/>
        <charset val="134"/>
      </rPr>
      <t>5</t>
    </r>
    <r>
      <rPr>
        <sz val="20"/>
        <rFont val="方正仿宋简体"/>
        <charset val="134"/>
      </rPr>
      <t>村</t>
    </r>
    <r>
      <rPr>
        <sz val="20"/>
        <rFont val="Times New Roman"/>
        <charset val="134"/>
      </rPr>
      <t>8.558km</t>
    </r>
    <r>
      <rPr>
        <sz val="20"/>
        <rFont val="方正仿宋简体"/>
        <charset val="134"/>
      </rPr>
      <t>、</t>
    </r>
    <r>
      <rPr>
        <sz val="20"/>
        <rFont val="Times New Roman"/>
        <charset val="134"/>
      </rPr>
      <t>6</t>
    </r>
    <r>
      <rPr>
        <sz val="20"/>
        <rFont val="方正仿宋简体"/>
        <charset val="134"/>
      </rPr>
      <t>村</t>
    </r>
    <r>
      <rPr>
        <sz val="20"/>
        <rFont val="Times New Roman"/>
        <charset val="134"/>
      </rPr>
      <t>2.94km</t>
    </r>
    <r>
      <rPr>
        <sz val="20"/>
        <rFont val="方正仿宋简体"/>
        <charset val="134"/>
      </rPr>
      <t>、</t>
    </r>
    <r>
      <rPr>
        <sz val="20"/>
        <rFont val="Times New Roman"/>
        <charset val="134"/>
      </rPr>
      <t>7</t>
    </r>
    <r>
      <rPr>
        <sz val="20"/>
        <rFont val="方正仿宋简体"/>
        <charset val="134"/>
      </rPr>
      <t>村</t>
    </r>
    <r>
      <rPr>
        <sz val="20"/>
        <rFont val="Times New Roman"/>
        <charset val="134"/>
      </rPr>
      <t>2.396km</t>
    </r>
    <r>
      <rPr>
        <sz val="20"/>
        <rFont val="方正仿宋简体"/>
        <charset val="134"/>
      </rPr>
      <t>、</t>
    </r>
    <r>
      <rPr>
        <sz val="20"/>
        <rFont val="Times New Roman"/>
        <charset val="134"/>
      </rPr>
      <t>10</t>
    </r>
    <r>
      <rPr>
        <sz val="20"/>
        <rFont val="方正仿宋简体"/>
        <charset val="134"/>
      </rPr>
      <t>村</t>
    </r>
    <r>
      <rPr>
        <sz val="20"/>
        <rFont val="Times New Roman"/>
        <charset val="134"/>
      </rPr>
      <t>9.61km</t>
    </r>
    <r>
      <rPr>
        <sz val="20"/>
        <rFont val="方正仿宋简体"/>
        <charset val="134"/>
      </rPr>
      <t>、</t>
    </r>
    <r>
      <rPr>
        <sz val="20"/>
        <rFont val="Times New Roman"/>
        <charset val="134"/>
      </rPr>
      <t>12</t>
    </r>
    <r>
      <rPr>
        <sz val="20"/>
        <rFont val="方正仿宋简体"/>
        <charset val="134"/>
      </rPr>
      <t>村</t>
    </r>
    <r>
      <rPr>
        <sz val="20"/>
        <rFont val="Times New Roman"/>
        <charset val="134"/>
      </rPr>
      <t>1.753km</t>
    </r>
    <r>
      <rPr>
        <sz val="20"/>
        <rFont val="方正仿宋简体"/>
        <charset val="134"/>
      </rPr>
      <t>、</t>
    </r>
    <r>
      <rPr>
        <sz val="20"/>
        <rFont val="Times New Roman"/>
        <charset val="134"/>
      </rPr>
      <t>15</t>
    </r>
    <r>
      <rPr>
        <sz val="20"/>
        <rFont val="方正仿宋简体"/>
        <charset val="134"/>
      </rPr>
      <t>村</t>
    </r>
    <r>
      <rPr>
        <sz val="20"/>
        <rFont val="Times New Roman"/>
        <charset val="134"/>
      </rPr>
      <t>4.076km</t>
    </r>
    <r>
      <rPr>
        <sz val="20"/>
        <rFont val="方正仿宋简体"/>
        <charset val="134"/>
      </rPr>
      <t>、</t>
    </r>
    <r>
      <rPr>
        <sz val="20"/>
        <rFont val="Times New Roman"/>
        <charset val="134"/>
      </rPr>
      <t>18</t>
    </r>
    <r>
      <rPr>
        <sz val="20"/>
        <rFont val="方正仿宋简体"/>
        <charset val="134"/>
      </rPr>
      <t>村</t>
    </r>
    <r>
      <rPr>
        <sz val="20"/>
        <rFont val="Times New Roman"/>
        <charset val="134"/>
      </rPr>
      <t>2.391km</t>
    </r>
    <r>
      <rPr>
        <sz val="20"/>
        <rFont val="方正仿宋简体"/>
        <charset val="134"/>
      </rPr>
      <t>、</t>
    </r>
    <r>
      <rPr>
        <sz val="20"/>
        <rFont val="Times New Roman"/>
        <charset val="134"/>
      </rPr>
      <t>19</t>
    </r>
    <r>
      <rPr>
        <sz val="20"/>
        <rFont val="方正仿宋简体"/>
        <charset val="134"/>
      </rPr>
      <t>村</t>
    </r>
    <r>
      <rPr>
        <sz val="20"/>
        <rFont val="Times New Roman"/>
        <charset val="134"/>
      </rPr>
      <t>1.473km</t>
    </r>
    <r>
      <rPr>
        <sz val="20"/>
        <rFont val="方正仿宋简体"/>
        <charset val="134"/>
      </rPr>
      <t>。项目建成后，所形成的固定资产纳入衔接项目资产管理，权属归村集体所有。</t>
    </r>
  </si>
  <si>
    <t>耿德一</t>
  </si>
  <si>
    <r>
      <rPr>
        <sz val="20"/>
        <rFont val="方正仿宋简体"/>
        <charset val="134"/>
      </rPr>
      <t>社会效益：新增和改善灌溉面积</t>
    </r>
    <r>
      <rPr>
        <sz val="20"/>
        <rFont val="Times New Roman"/>
        <charset val="134"/>
      </rPr>
      <t>≥3.5</t>
    </r>
    <r>
      <rPr>
        <sz val="20"/>
        <rFont val="方正仿宋简体"/>
        <charset val="134"/>
      </rPr>
      <t>万亩，改建渠道长度</t>
    </r>
    <r>
      <rPr>
        <sz val="20"/>
        <rFont val="Times New Roman"/>
        <charset val="134"/>
      </rPr>
      <t>≥33.197km</t>
    </r>
    <r>
      <rPr>
        <sz val="20"/>
        <rFont val="方正仿宋简体"/>
        <charset val="134"/>
      </rPr>
      <t>，新建配套渠系建筑物数量</t>
    </r>
    <r>
      <rPr>
        <sz val="20"/>
        <rFont val="Times New Roman"/>
        <charset val="134"/>
      </rPr>
      <t>≥367</t>
    </r>
    <r>
      <rPr>
        <sz val="20"/>
        <rFont val="方正仿宋简体"/>
        <charset val="134"/>
      </rPr>
      <t>座，受益脱贫户（含监测帮扶对象）</t>
    </r>
    <r>
      <rPr>
        <sz val="20"/>
        <rFont val="Times New Roman"/>
        <charset val="134"/>
      </rPr>
      <t>≥3000</t>
    </r>
    <r>
      <rPr>
        <sz val="20"/>
        <rFont val="方正仿宋简体"/>
        <charset val="134"/>
      </rPr>
      <t>人，提高水资源利用率和保证率，全面提升灌溉水平，降低运行成本，提高水利工程综合效益。</t>
    </r>
  </si>
  <si>
    <t>BCX040</t>
  </si>
  <si>
    <r>
      <rPr>
        <sz val="18"/>
        <rFont val="方正仿宋简体"/>
        <charset val="134"/>
      </rPr>
      <t>巴楚县阿拉格尔乡</t>
    </r>
    <r>
      <rPr>
        <sz val="18"/>
        <rFont val="Times New Roman"/>
        <charset val="134"/>
      </rPr>
      <t>2024</t>
    </r>
    <r>
      <rPr>
        <sz val="18"/>
        <rFont val="方正仿宋简体"/>
        <charset val="134"/>
      </rPr>
      <t>年高标准农田斗渠配套建设项目</t>
    </r>
  </si>
  <si>
    <r>
      <rPr>
        <sz val="20"/>
        <rFont val="方正仿宋简体"/>
        <charset val="134"/>
      </rPr>
      <t>阿拉格尔乡</t>
    </r>
    <r>
      <rPr>
        <sz val="20"/>
        <rFont val="Times New Roman"/>
        <charset val="134"/>
      </rPr>
      <t>1</t>
    </r>
    <r>
      <rPr>
        <sz val="20"/>
        <rFont val="方正仿宋简体"/>
        <charset val="134"/>
      </rPr>
      <t>村、</t>
    </r>
    <r>
      <rPr>
        <sz val="20"/>
        <rFont val="Times New Roman"/>
        <charset val="134"/>
      </rPr>
      <t>2</t>
    </r>
    <r>
      <rPr>
        <sz val="20"/>
        <rFont val="方正仿宋简体"/>
        <charset val="134"/>
      </rPr>
      <t>村、</t>
    </r>
    <r>
      <rPr>
        <sz val="20"/>
        <rFont val="Times New Roman"/>
        <charset val="134"/>
      </rPr>
      <t>3</t>
    </r>
    <r>
      <rPr>
        <sz val="20"/>
        <rFont val="方正仿宋简体"/>
        <charset val="134"/>
      </rPr>
      <t>村、</t>
    </r>
    <r>
      <rPr>
        <sz val="20"/>
        <rFont val="Times New Roman"/>
        <charset val="134"/>
      </rPr>
      <t>4</t>
    </r>
    <r>
      <rPr>
        <sz val="20"/>
        <rFont val="方正仿宋简体"/>
        <charset val="134"/>
      </rPr>
      <t>村、</t>
    </r>
    <r>
      <rPr>
        <sz val="20"/>
        <rFont val="Times New Roman"/>
        <charset val="134"/>
      </rPr>
      <t>5</t>
    </r>
    <r>
      <rPr>
        <sz val="20"/>
        <rFont val="方正仿宋简体"/>
        <charset val="134"/>
      </rPr>
      <t>村、</t>
    </r>
    <r>
      <rPr>
        <sz val="20"/>
        <rFont val="Times New Roman"/>
        <charset val="134"/>
      </rPr>
      <t>13</t>
    </r>
    <r>
      <rPr>
        <sz val="20"/>
        <rFont val="方正仿宋简体"/>
        <charset val="134"/>
      </rPr>
      <t>村、</t>
    </r>
    <r>
      <rPr>
        <sz val="20"/>
        <rFont val="Times New Roman"/>
        <charset val="134"/>
      </rPr>
      <t>14</t>
    </r>
    <r>
      <rPr>
        <sz val="20"/>
        <rFont val="方正仿宋简体"/>
        <charset val="134"/>
      </rPr>
      <t>村、</t>
    </r>
    <r>
      <rPr>
        <sz val="20"/>
        <rFont val="Times New Roman"/>
        <charset val="134"/>
      </rPr>
      <t>15</t>
    </r>
    <r>
      <rPr>
        <sz val="20"/>
        <rFont val="方正仿宋简体"/>
        <charset val="134"/>
      </rPr>
      <t>村、</t>
    </r>
    <r>
      <rPr>
        <sz val="20"/>
        <rFont val="Times New Roman"/>
        <charset val="134"/>
      </rPr>
      <t>16</t>
    </r>
    <r>
      <rPr>
        <sz val="20"/>
        <rFont val="方正仿宋简体"/>
        <charset val="134"/>
      </rPr>
      <t>村、</t>
    </r>
    <r>
      <rPr>
        <sz val="20"/>
        <rFont val="Times New Roman"/>
        <charset val="134"/>
      </rPr>
      <t>17</t>
    </r>
    <r>
      <rPr>
        <sz val="20"/>
        <rFont val="方正仿宋简体"/>
        <charset val="134"/>
      </rPr>
      <t>村、</t>
    </r>
    <r>
      <rPr>
        <sz val="20"/>
        <rFont val="Times New Roman"/>
        <charset val="134"/>
      </rPr>
      <t>18</t>
    </r>
    <r>
      <rPr>
        <sz val="20"/>
        <rFont val="方正仿宋简体"/>
        <charset val="134"/>
      </rPr>
      <t>村、</t>
    </r>
    <r>
      <rPr>
        <sz val="20"/>
        <rFont val="Times New Roman"/>
        <charset val="134"/>
      </rPr>
      <t>19</t>
    </r>
    <r>
      <rPr>
        <sz val="20"/>
        <rFont val="方正仿宋简体"/>
        <charset val="134"/>
      </rPr>
      <t>村</t>
    </r>
  </si>
  <si>
    <r>
      <rPr>
        <b/>
        <sz val="20"/>
        <rFont val="方正仿宋简体"/>
        <charset val="134"/>
      </rPr>
      <t>总投资：</t>
    </r>
    <r>
      <rPr>
        <sz val="20"/>
        <rFont val="Times New Roman"/>
        <charset val="134"/>
      </rPr>
      <t>4063.01</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新建斗渠</t>
    </r>
    <r>
      <rPr>
        <sz val="20"/>
        <rFont val="Times New Roman"/>
        <charset val="134"/>
      </rPr>
      <t>41.367km</t>
    </r>
    <r>
      <rPr>
        <sz val="20"/>
        <rFont val="方正仿宋简体"/>
        <charset val="134"/>
      </rPr>
      <t>，流量为</t>
    </r>
    <r>
      <rPr>
        <sz val="20"/>
        <rFont val="Times New Roman"/>
        <charset val="134"/>
      </rPr>
      <t>0.11m³/s-0.58m³/s</t>
    </r>
    <r>
      <rPr>
        <sz val="20"/>
        <rFont val="方正仿宋简体"/>
        <charset val="134"/>
      </rPr>
      <t>，并配套建设相关附属设施。其中：</t>
    </r>
    <r>
      <rPr>
        <sz val="20"/>
        <rFont val="Times New Roman"/>
        <charset val="134"/>
      </rPr>
      <t>1</t>
    </r>
    <r>
      <rPr>
        <sz val="20"/>
        <rFont val="方正仿宋简体"/>
        <charset val="134"/>
      </rPr>
      <t>村</t>
    </r>
    <r>
      <rPr>
        <sz val="20"/>
        <rFont val="Times New Roman"/>
        <charset val="134"/>
      </rPr>
      <t>3.491km</t>
    </r>
    <r>
      <rPr>
        <sz val="20"/>
        <rFont val="方正仿宋简体"/>
        <charset val="134"/>
      </rPr>
      <t>，流量为</t>
    </r>
    <r>
      <rPr>
        <sz val="20"/>
        <rFont val="Times New Roman"/>
        <charset val="134"/>
      </rPr>
      <t>0.11m³/s-0.23m³/s</t>
    </r>
    <r>
      <rPr>
        <sz val="20"/>
        <rFont val="方正仿宋简体"/>
        <charset val="134"/>
      </rPr>
      <t>；</t>
    </r>
    <r>
      <rPr>
        <sz val="20"/>
        <rFont val="Times New Roman"/>
        <charset val="134"/>
      </rPr>
      <t>2</t>
    </r>
    <r>
      <rPr>
        <sz val="20"/>
        <rFont val="方正仿宋简体"/>
        <charset val="134"/>
      </rPr>
      <t>村</t>
    </r>
    <r>
      <rPr>
        <sz val="20"/>
        <rFont val="Times New Roman"/>
        <charset val="134"/>
      </rPr>
      <t>4.46km</t>
    </r>
    <r>
      <rPr>
        <sz val="20"/>
        <rFont val="方正仿宋简体"/>
        <charset val="134"/>
      </rPr>
      <t>，流量为</t>
    </r>
    <r>
      <rPr>
        <sz val="20"/>
        <rFont val="Times New Roman"/>
        <charset val="134"/>
      </rPr>
      <t>0.34m³/s-0.47m³/s</t>
    </r>
    <r>
      <rPr>
        <sz val="20"/>
        <rFont val="方正仿宋简体"/>
        <charset val="134"/>
      </rPr>
      <t>；</t>
    </r>
    <r>
      <rPr>
        <sz val="20"/>
        <rFont val="Times New Roman"/>
        <charset val="134"/>
      </rPr>
      <t>3</t>
    </r>
    <r>
      <rPr>
        <sz val="20"/>
        <rFont val="方正仿宋简体"/>
        <charset val="134"/>
      </rPr>
      <t>村</t>
    </r>
    <r>
      <rPr>
        <sz val="20"/>
        <rFont val="Times New Roman"/>
        <charset val="134"/>
      </rPr>
      <t>1.48km</t>
    </r>
    <r>
      <rPr>
        <sz val="20"/>
        <rFont val="方正仿宋简体"/>
        <charset val="134"/>
      </rPr>
      <t>，流量为</t>
    </r>
    <r>
      <rPr>
        <sz val="20"/>
        <rFont val="Times New Roman"/>
        <charset val="134"/>
      </rPr>
      <t>0.23m³/s-0.34m³/s</t>
    </r>
    <r>
      <rPr>
        <sz val="20"/>
        <rFont val="方正仿宋简体"/>
        <charset val="134"/>
      </rPr>
      <t>；</t>
    </r>
    <r>
      <rPr>
        <sz val="20"/>
        <rFont val="Times New Roman"/>
        <charset val="134"/>
      </rPr>
      <t>4</t>
    </r>
    <r>
      <rPr>
        <sz val="20"/>
        <rFont val="方正仿宋简体"/>
        <charset val="134"/>
      </rPr>
      <t>村</t>
    </r>
    <r>
      <rPr>
        <sz val="20"/>
        <rFont val="Times New Roman"/>
        <charset val="134"/>
      </rPr>
      <t>8.545km</t>
    </r>
    <r>
      <rPr>
        <sz val="20"/>
        <rFont val="方正仿宋简体"/>
        <charset val="134"/>
      </rPr>
      <t>，流量为</t>
    </r>
    <r>
      <rPr>
        <sz val="20"/>
        <rFont val="Times New Roman"/>
        <charset val="134"/>
      </rPr>
      <t>0.11m³/s-0.58m³/s</t>
    </r>
    <r>
      <rPr>
        <sz val="20"/>
        <rFont val="方正仿宋简体"/>
        <charset val="134"/>
      </rPr>
      <t>；</t>
    </r>
    <r>
      <rPr>
        <sz val="20"/>
        <rFont val="Times New Roman"/>
        <charset val="134"/>
      </rPr>
      <t>5</t>
    </r>
    <r>
      <rPr>
        <sz val="20"/>
        <rFont val="方正仿宋简体"/>
        <charset val="134"/>
      </rPr>
      <t>村</t>
    </r>
    <r>
      <rPr>
        <sz val="20"/>
        <rFont val="Times New Roman"/>
        <charset val="134"/>
      </rPr>
      <t>0.784km</t>
    </r>
    <r>
      <rPr>
        <sz val="20"/>
        <rFont val="方正仿宋简体"/>
        <charset val="134"/>
      </rPr>
      <t>，流量为</t>
    </r>
    <r>
      <rPr>
        <sz val="20"/>
        <rFont val="Times New Roman"/>
        <charset val="134"/>
      </rPr>
      <t>0.34m³/s</t>
    </r>
    <r>
      <rPr>
        <sz val="20"/>
        <rFont val="方正仿宋简体"/>
        <charset val="134"/>
      </rPr>
      <t>；</t>
    </r>
    <r>
      <rPr>
        <sz val="20"/>
        <rFont val="Times New Roman"/>
        <charset val="134"/>
      </rPr>
      <t>13</t>
    </r>
    <r>
      <rPr>
        <sz val="20"/>
        <rFont val="方正仿宋简体"/>
        <charset val="134"/>
      </rPr>
      <t>村</t>
    </r>
    <r>
      <rPr>
        <sz val="20"/>
        <rFont val="Times New Roman"/>
        <charset val="134"/>
      </rPr>
      <t>4.292km</t>
    </r>
    <r>
      <rPr>
        <sz val="20"/>
        <rFont val="方正仿宋简体"/>
        <charset val="134"/>
      </rPr>
      <t>，流量为</t>
    </r>
    <r>
      <rPr>
        <sz val="20"/>
        <rFont val="Times New Roman"/>
        <charset val="134"/>
      </rPr>
      <t>0.35m³/s</t>
    </r>
    <r>
      <rPr>
        <sz val="20"/>
        <rFont val="方正仿宋简体"/>
        <charset val="134"/>
      </rPr>
      <t>；</t>
    </r>
    <r>
      <rPr>
        <sz val="20"/>
        <rFont val="Times New Roman"/>
        <charset val="134"/>
      </rPr>
      <t>14</t>
    </r>
    <r>
      <rPr>
        <sz val="20"/>
        <rFont val="方正仿宋简体"/>
        <charset val="134"/>
      </rPr>
      <t>村</t>
    </r>
    <r>
      <rPr>
        <sz val="20"/>
        <rFont val="Times New Roman"/>
        <charset val="134"/>
      </rPr>
      <t>1.254km</t>
    </r>
    <r>
      <rPr>
        <sz val="20"/>
        <rFont val="方正仿宋简体"/>
        <charset val="134"/>
      </rPr>
      <t>，流量为</t>
    </r>
    <r>
      <rPr>
        <sz val="20"/>
        <rFont val="Times New Roman"/>
        <charset val="134"/>
      </rPr>
      <t>0.23m³/s</t>
    </r>
    <r>
      <rPr>
        <sz val="20"/>
        <rFont val="方正仿宋简体"/>
        <charset val="134"/>
      </rPr>
      <t>；</t>
    </r>
    <r>
      <rPr>
        <sz val="20"/>
        <rFont val="Times New Roman"/>
        <charset val="134"/>
      </rPr>
      <t>15</t>
    </r>
    <r>
      <rPr>
        <sz val="20"/>
        <rFont val="方正仿宋简体"/>
        <charset val="134"/>
      </rPr>
      <t>村</t>
    </r>
    <r>
      <rPr>
        <sz val="20"/>
        <rFont val="Times New Roman"/>
        <charset val="134"/>
      </rPr>
      <t>2.318km</t>
    </r>
    <r>
      <rPr>
        <sz val="20"/>
        <rFont val="方正仿宋简体"/>
        <charset val="134"/>
      </rPr>
      <t>，流量为</t>
    </r>
    <r>
      <rPr>
        <sz val="20"/>
        <rFont val="Times New Roman"/>
        <charset val="134"/>
      </rPr>
      <t>0.4m³/s-0.45m³/s</t>
    </r>
    <r>
      <rPr>
        <sz val="20"/>
        <rFont val="方正仿宋简体"/>
        <charset val="134"/>
      </rPr>
      <t>；</t>
    </r>
    <r>
      <rPr>
        <sz val="20"/>
        <rFont val="Times New Roman"/>
        <charset val="134"/>
      </rPr>
      <t>16</t>
    </r>
    <r>
      <rPr>
        <sz val="20"/>
        <rFont val="方正仿宋简体"/>
        <charset val="134"/>
      </rPr>
      <t>村</t>
    </r>
    <r>
      <rPr>
        <sz val="20"/>
        <rFont val="Times New Roman"/>
        <charset val="134"/>
      </rPr>
      <t>3.867km</t>
    </r>
    <r>
      <rPr>
        <sz val="20"/>
        <rFont val="方正仿宋简体"/>
        <charset val="134"/>
      </rPr>
      <t>，流量为</t>
    </r>
    <r>
      <rPr>
        <sz val="20"/>
        <rFont val="Times New Roman"/>
        <charset val="134"/>
      </rPr>
      <t>0.23m³/s</t>
    </r>
    <r>
      <rPr>
        <sz val="20"/>
        <rFont val="方正仿宋简体"/>
        <charset val="134"/>
      </rPr>
      <t>；</t>
    </r>
    <r>
      <rPr>
        <sz val="20"/>
        <rFont val="Times New Roman"/>
        <charset val="134"/>
      </rPr>
      <t>17</t>
    </r>
    <r>
      <rPr>
        <sz val="20"/>
        <rFont val="方正仿宋简体"/>
        <charset val="134"/>
      </rPr>
      <t>村</t>
    </r>
    <r>
      <rPr>
        <sz val="20"/>
        <rFont val="Times New Roman"/>
        <charset val="134"/>
      </rPr>
      <t>1.158km</t>
    </r>
    <r>
      <rPr>
        <sz val="20"/>
        <rFont val="方正仿宋简体"/>
        <charset val="134"/>
      </rPr>
      <t>，流量为</t>
    </r>
    <r>
      <rPr>
        <sz val="20"/>
        <rFont val="Times New Roman"/>
        <charset val="134"/>
      </rPr>
      <t>0.57m³/s</t>
    </r>
    <r>
      <rPr>
        <sz val="20"/>
        <rFont val="方正仿宋简体"/>
        <charset val="134"/>
      </rPr>
      <t>；</t>
    </r>
    <r>
      <rPr>
        <sz val="20"/>
        <rFont val="Times New Roman"/>
        <charset val="134"/>
      </rPr>
      <t>18</t>
    </r>
    <r>
      <rPr>
        <sz val="20"/>
        <rFont val="方正仿宋简体"/>
        <charset val="134"/>
      </rPr>
      <t>村</t>
    </r>
    <r>
      <rPr>
        <sz val="20"/>
        <rFont val="Times New Roman"/>
        <charset val="134"/>
      </rPr>
      <t>2.754km</t>
    </r>
    <r>
      <rPr>
        <sz val="20"/>
        <rFont val="方正仿宋简体"/>
        <charset val="134"/>
      </rPr>
      <t>，流量为</t>
    </r>
    <r>
      <rPr>
        <sz val="20"/>
        <rFont val="Times New Roman"/>
        <charset val="134"/>
      </rPr>
      <t>0.57m³/s</t>
    </r>
    <r>
      <rPr>
        <sz val="20"/>
        <rFont val="方正仿宋简体"/>
        <charset val="134"/>
      </rPr>
      <t>；</t>
    </r>
    <r>
      <rPr>
        <sz val="20"/>
        <rFont val="Times New Roman"/>
        <charset val="134"/>
      </rPr>
      <t>19</t>
    </r>
    <r>
      <rPr>
        <sz val="20"/>
        <rFont val="方正仿宋简体"/>
        <charset val="134"/>
      </rPr>
      <t>村</t>
    </r>
    <r>
      <rPr>
        <sz val="20"/>
        <rFont val="Times New Roman"/>
        <charset val="134"/>
      </rPr>
      <t>6.964km</t>
    </r>
    <r>
      <rPr>
        <sz val="20"/>
        <rFont val="方正仿宋简体"/>
        <charset val="134"/>
      </rPr>
      <t>，流量为</t>
    </r>
    <r>
      <rPr>
        <sz val="20"/>
        <rFont val="Times New Roman"/>
        <charset val="134"/>
      </rPr>
      <t>0.46m³/s-0.57m³/s</t>
    </r>
    <r>
      <rPr>
        <sz val="20"/>
        <rFont val="方正仿宋简体"/>
        <charset val="134"/>
      </rPr>
      <t>。项目建成后，所形成的固定资产纳入衔接项目资产管理，权属归村集体所有。</t>
    </r>
  </si>
  <si>
    <r>
      <rPr>
        <sz val="20"/>
        <rFont val="方正仿宋简体"/>
        <charset val="134"/>
      </rPr>
      <t>社会效益：新增和改善灌溉面积</t>
    </r>
    <r>
      <rPr>
        <sz val="20"/>
        <rFont val="Times New Roman"/>
        <charset val="134"/>
      </rPr>
      <t>≥4.7</t>
    </r>
    <r>
      <rPr>
        <sz val="20"/>
        <rFont val="方正仿宋简体"/>
        <charset val="134"/>
      </rPr>
      <t>万亩，改建渠道长度</t>
    </r>
    <r>
      <rPr>
        <sz val="20"/>
        <rFont val="Times New Roman"/>
        <charset val="134"/>
      </rPr>
      <t>≥41.367km</t>
    </r>
    <r>
      <rPr>
        <sz val="20"/>
        <rFont val="方正仿宋简体"/>
        <charset val="134"/>
      </rPr>
      <t>，新建配套渠系建筑物数量</t>
    </r>
    <r>
      <rPr>
        <sz val="20"/>
        <rFont val="Times New Roman"/>
        <charset val="134"/>
      </rPr>
      <t>≥397</t>
    </r>
    <r>
      <rPr>
        <sz val="20"/>
        <rFont val="方正仿宋简体"/>
        <charset val="134"/>
      </rPr>
      <t>座，受益脱贫户（含监测帮扶对象）</t>
    </r>
    <r>
      <rPr>
        <sz val="20"/>
        <rFont val="Times New Roman"/>
        <charset val="134"/>
      </rPr>
      <t>≥6000</t>
    </r>
    <r>
      <rPr>
        <sz val="20"/>
        <rFont val="方正仿宋简体"/>
        <charset val="134"/>
      </rPr>
      <t>人，提高水资源利用率和保证率，全面提升灌溉水平，降低运行成本，提高水利工程综合效益。</t>
    </r>
  </si>
  <si>
    <t>BCX041</t>
  </si>
  <si>
    <r>
      <rPr>
        <sz val="18"/>
        <rFont val="方正仿宋简体"/>
        <charset val="134"/>
      </rPr>
      <t>巴楚县阿纳库勒乡</t>
    </r>
    <r>
      <rPr>
        <sz val="18"/>
        <rFont val="Times New Roman"/>
        <charset val="134"/>
      </rPr>
      <t>2024</t>
    </r>
    <r>
      <rPr>
        <sz val="18"/>
        <rFont val="方正仿宋简体"/>
        <charset val="134"/>
      </rPr>
      <t>年高标准农田斗渠配套建设项目</t>
    </r>
  </si>
  <si>
    <r>
      <rPr>
        <sz val="20"/>
        <rFont val="方正仿宋简体"/>
        <charset val="134"/>
      </rPr>
      <t>阿纳库勒乡</t>
    </r>
    <r>
      <rPr>
        <sz val="20"/>
        <rFont val="Times New Roman"/>
        <charset val="134"/>
      </rPr>
      <t>6</t>
    </r>
    <r>
      <rPr>
        <sz val="20"/>
        <rFont val="方正仿宋简体"/>
        <charset val="134"/>
      </rPr>
      <t>村、</t>
    </r>
    <r>
      <rPr>
        <sz val="20"/>
        <rFont val="Times New Roman"/>
        <charset val="134"/>
      </rPr>
      <t>10</t>
    </r>
    <r>
      <rPr>
        <sz val="20"/>
        <rFont val="方正仿宋简体"/>
        <charset val="134"/>
      </rPr>
      <t>村、</t>
    </r>
    <r>
      <rPr>
        <sz val="20"/>
        <rFont val="Times New Roman"/>
        <charset val="134"/>
      </rPr>
      <t>11</t>
    </r>
    <r>
      <rPr>
        <sz val="20"/>
        <rFont val="方正仿宋简体"/>
        <charset val="134"/>
      </rPr>
      <t>村、</t>
    </r>
    <r>
      <rPr>
        <sz val="20"/>
        <rFont val="Times New Roman"/>
        <charset val="134"/>
      </rPr>
      <t>12</t>
    </r>
    <r>
      <rPr>
        <sz val="20"/>
        <rFont val="方正仿宋简体"/>
        <charset val="134"/>
      </rPr>
      <t>村</t>
    </r>
  </si>
  <si>
    <r>
      <rPr>
        <b/>
        <sz val="20"/>
        <rFont val="方正仿宋简体"/>
        <charset val="134"/>
      </rPr>
      <t>总投资：</t>
    </r>
    <r>
      <rPr>
        <sz val="20"/>
        <rFont val="Times New Roman"/>
        <charset val="134"/>
      </rPr>
      <t>2461.97</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新建斗渠</t>
    </r>
    <r>
      <rPr>
        <sz val="20"/>
        <rFont val="Times New Roman"/>
        <charset val="134"/>
      </rPr>
      <t>14.634km</t>
    </r>
    <r>
      <rPr>
        <sz val="20"/>
        <rFont val="方正仿宋简体"/>
        <charset val="134"/>
      </rPr>
      <t>，流量为</t>
    </r>
    <r>
      <rPr>
        <sz val="20"/>
        <rFont val="Times New Roman"/>
        <charset val="134"/>
      </rPr>
      <t>0.1m³/s-1.04m³/s</t>
    </r>
    <r>
      <rPr>
        <sz val="20"/>
        <rFont val="方正仿宋简体"/>
        <charset val="134"/>
      </rPr>
      <t>，并配套建设相关附属设施。其中：</t>
    </r>
    <r>
      <rPr>
        <sz val="20"/>
        <rFont val="Times New Roman"/>
        <charset val="134"/>
      </rPr>
      <t>6</t>
    </r>
    <r>
      <rPr>
        <sz val="20"/>
        <rFont val="方正仿宋简体"/>
        <charset val="134"/>
      </rPr>
      <t>村</t>
    </r>
    <r>
      <rPr>
        <sz val="20"/>
        <rFont val="Times New Roman"/>
        <charset val="134"/>
      </rPr>
      <t>0.892km</t>
    </r>
    <r>
      <rPr>
        <sz val="20"/>
        <rFont val="方正仿宋简体"/>
        <charset val="134"/>
      </rPr>
      <t>、</t>
    </r>
    <r>
      <rPr>
        <sz val="20"/>
        <rFont val="Times New Roman"/>
        <charset val="134"/>
      </rPr>
      <t>10</t>
    </r>
    <r>
      <rPr>
        <sz val="20"/>
        <rFont val="方正仿宋简体"/>
        <charset val="134"/>
      </rPr>
      <t>村</t>
    </r>
    <r>
      <rPr>
        <sz val="20"/>
        <rFont val="Times New Roman"/>
        <charset val="134"/>
      </rPr>
      <t>0.806km</t>
    </r>
    <r>
      <rPr>
        <sz val="20"/>
        <rFont val="方正仿宋简体"/>
        <charset val="134"/>
      </rPr>
      <t>、</t>
    </r>
    <r>
      <rPr>
        <sz val="20"/>
        <rFont val="Times New Roman"/>
        <charset val="134"/>
      </rPr>
      <t>11</t>
    </r>
    <r>
      <rPr>
        <sz val="20"/>
        <rFont val="方正仿宋简体"/>
        <charset val="134"/>
      </rPr>
      <t>村</t>
    </r>
    <r>
      <rPr>
        <sz val="20"/>
        <rFont val="Times New Roman"/>
        <charset val="134"/>
      </rPr>
      <t>11.14km</t>
    </r>
    <r>
      <rPr>
        <sz val="20"/>
        <rFont val="方正仿宋简体"/>
        <charset val="134"/>
      </rPr>
      <t>、</t>
    </r>
    <r>
      <rPr>
        <sz val="20"/>
        <rFont val="Times New Roman"/>
        <charset val="134"/>
      </rPr>
      <t>12</t>
    </r>
    <r>
      <rPr>
        <sz val="20"/>
        <rFont val="方正仿宋简体"/>
        <charset val="134"/>
      </rPr>
      <t>村</t>
    </r>
    <r>
      <rPr>
        <sz val="20"/>
        <rFont val="Times New Roman"/>
        <charset val="134"/>
      </rPr>
      <t>1.796km</t>
    </r>
    <r>
      <rPr>
        <sz val="20"/>
        <rFont val="方正仿宋简体"/>
        <charset val="134"/>
      </rPr>
      <t>。项目建成后，所形成的固定资产纳入衔接项目资产管理，权属归村集体所有。</t>
    </r>
  </si>
  <si>
    <r>
      <rPr>
        <sz val="20"/>
        <rFont val="方正仿宋简体"/>
        <charset val="134"/>
      </rPr>
      <t>社会效益：新增和改善灌溉面积</t>
    </r>
    <r>
      <rPr>
        <sz val="20"/>
        <rFont val="Times New Roman"/>
        <charset val="134"/>
      </rPr>
      <t>≥2</t>
    </r>
    <r>
      <rPr>
        <sz val="20"/>
        <rFont val="方正仿宋简体"/>
        <charset val="134"/>
      </rPr>
      <t>万亩，改建渠道长度</t>
    </r>
    <r>
      <rPr>
        <sz val="20"/>
        <rFont val="Times New Roman"/>
        <charset val="134"/>
      </rPr>
      <t>≥14.634km</t>
    </r>
    <r>
      <rPr>
        <sz val="20"/>
        <rFont val="方正仿宋简体"/>
        <charset val="134"/>
      </rPr>
      <t>，新建配套渠系建筑物数量</t>
    </r>
    <r>
      <rPr>
        <sz val="20"/>
        <rFont val="Times New Roman"/>
        <charset val="134"/>
      </rPr>
      <t>≥558</t>
    </r>
    <r>
      <rPr>
        <sz val="20"/>
        <rFont val="方正仿宋简体"/>
        <charset val="134"/>
      </rPr>
      <t>座，受益脱贫户（含监测帮扶对象）</t>
    </r>
    <r>
      <rPr>
        <sz val="20"/>
        <rFont val="Times New Roman"/>
        <charset val="134"/>
      </rPr>
      <t>≥2000</t>
    </r>
    <r>
      <rPr>
        <sz val="20"/>
        <rFont val="方正仿宋简体"/>
        <charset val="134"/>
      </rPr>
      <t>人，提高水资源利用率和保证率，全面提升灌溉水平，降低运行成本，提高水利工程综合效益。</t>
    </r>
  </si>
  <si>
    <t>BCX042</t>
  </si>
  <si>
    <t>喀什地区巴楚县现代农业产业园农产品冷链物流体系建设项目</t>
  </si>
  <si>
    <t>农产品仓储保鲜冷链基础设施建设</t>
  </si>
  <si>
    <t>扩建</t>
  </si>
  <si>
    <r>
      <rPr>
        <sz val="18"/>
        <rFont val="方正仿宋简体"/>
        <charset val="134"/>
      </rPr>
      <t>巴楚县现代农业产业园区（阿纳库勒乡</t>
    </r>
    <r>
      <rPr>
        <sz val="18"/>
        <rFont val="Times New Roman"/>
        <charset val="134"/>
      </rPr>
      <t>15</t>
    </r>
    <r>
      <rPr>
        <sz val="18"/>
        <rFont val="方正仿宋简体"/>
        <charset val="134"/>
      </rPr>
      <t>村）</t>
    </r>
  </si>
  <si>
    <t>2023.12-2024.06</t>
  </si>
  <si>
    <r>
      <rPr>
        <b/>
        <sz val="18"/>
        <rFont val="方正仿宋简体"/>
        <charset val="134"/>
      </rPr>
      <t>总投资：</t>
    </r>
    <r>
      <rPr>
        <sz val="18"/>
        <rFont val="Times New Roman"/>
        <charset val="134"/>
      </rPr>
      <t>4500</t>
    </r>
    <r>
      <rPr>
        <sz val="18"/>
        <rFont val="方正仿宋简体"/>
        <charset val="134"/>
      </rPr>
      <t>万元（其中：</t>
    </r>
    <r>
      <rPr>
        <sz val="18"/>
        <rFont val="Times New Roman"/>
        <charset val="134"/>
      </rPr>
      <t>2024</t>
    </r>
    <r>
      <rPr>
        <sz val="18"/>
        <rFont val="方正仿宋简体"/>
        <charset val="134"/>
      </rPr>
      <t>年投资</t>
    </r>
    <r>
      <rPr>
        <sz val="18"/>
        <rFont val="Times New Roman"/>
        <charset val="134"/>
      </rPr>
      <t>2800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新建果蔬分拣棚及附属用房</t>
    </r>
    <r>
      <rPr>
        <sz val="18"/>
        <rFont val="Times New Roman"/>
        <charset val="134"/>
      </rPr>
      <t>1</t>
    </r>
    <r>
      <rPr>
        <sz val="18"/>
        <rFont val="方正仿宋简体"/>
        <charset val="134"/>
      </rPr>
      <t>栋、建筑面积</t>
    </r>
    <r>
      <rPr>
        <sz val="18"/>
        <rFont val="Times New Roman"/>
        <charset val="134"/>
      </rPr>
      <t>2405</t>
    </r>
    <r>
      <rPr>
        <sz val="18"/>
        <rFont val="宋体"/>
        <charset val="134"/>
      </rPr>
      <t>㎡</t>
    </r>
    <r>
      <rPr>
        <sz val="18"/>
        <rFont val="方正仿宋简体"/>
        <charset val="134"/>
      </rPr>
      <t>，净菜车间及附属用房</t>
    </r>
    <r>
      <rPr>
        <sz val="18"/>
        <rFont val="Times New Roman"/>
        <charset val="134"/>
      </rPr>
      <t>1</t>
    </r>
    <r>
      <rPr>
        <sz val="18"/>
        <rFont val="方正仿宋简体"/>
        <charset val="134"/>
      </rPr>
      <t>栋、建筑面积</t>
    </r>
    <r>
      <rPr>
        <sz val="18"/>
        <rFont val="Times New Roman"/>
        <charset val="134"/>
      </rPr>
      <t>2400</t>
    </r>
    <r>
      <rPr>
        <sz val="18"/>
        <rFont val="宋体"/>
        <charset val="134"/>
      </rPr>
      <t>㎡</t>
    </r>
    <r>
      <rPr>
        <sz val="18"/>
        <rFont val="方正仿宋简体"/>
        <charset val="134"/>
      </rPr>
      <t>，保鲜库</t>
    </r>
    <r>
      <rPr>
        <sz val="18"/>
        <rFont val="Times New Roman"/>
        <charset val="134"/>
      </rPr>
      <t>2</t>
    </r>
    <r>
      <rPr>
        <sz val="18"/>
        <rFont val="方正仿宋简体"/>
        <charset val="134"/>
      </rPr>
      <t>栋、总建筑面积</t>
    </r>
    <r>
      <rPr>
        <sz val="18"/>
        <rFont val="Times New Roman"/>
        <charset val="134"/>
      </rPr>
      <t>4796</t>
    </r>
    <r>
      <rPr>
        <sz val="18"/>
        <rFont val="宋体"/>
        <charset val="134"/>
      </rPr>
      <t>㎡</t>
    </r>
    <r>
      <rPr>
        <sz val="18"/>
        <rFont val="方正仿宋简体"/>
        <charset val="134"/>
      </rPr>
      <t>，配电室</t>
    </r>
    <r>
      <rPr>
        <sz val="18"/>
        <rFont val="Times New Roman"/>
        <charset val="134"/>
      </rPr>
      <t>1</t>
    </r>
    <r>
      <rPr>
        <sz val="18"/>
        <rFont val="方正仿宋简体"/>
        <charset val="134"/>
      </rPr>
      <t>栋、建筑面积</t>
    </r>
    <r>
      <rPr>
        <sz val="18"/>
        <rFont val="Times New Roman"/>
        <charset val="134"/>
      </rPr>
      <t>240.01</t>
    </r>
    <r>
      <rPr>
        <sz val="18"/>
        <rFont val="宋体"/>
        <charset val="134"/>
      </rPr>
      <t>㎡</t>
    </r>
    <r>
      <rPr>
        <sz val="18"/>
        <rFont val="方正仿宋简体"/>
        <charset val="134"/>
      </rPr>
      <t>，发电机房及消防水泵房</t>
    </r>
    <r>
      <rPr>
        <sz val="18"/>
        <rFont val="Times New Roman"/>
        <charset val="134"/>
      </rPr>
      <t>1</t>
    </r>
    <r>
      <rPr>
        <sz val="18"/>
        <rFont val="方正仿宋简体"/>
        <charset val="134"/>
      </rPr>
      <t>栋，建筑面积</t>
    </r>
    <r>
      <rPr>
        <sz val="18"/>
        <rFont val="Times New Roman"/>
        <charset val="134"/>
      </rPr>
      <t>344.51</t>
    </r>
    <r>
      <rPr>
        <sz val="18"/>
        <rFont val="宋体"/>
        <charset val="134"/>
      </rPr>
      <t>㎡</t>
    </r>
    <r>
      <rPr>
        <sz val="18"/>
        <rFont val="方正仿宋简体"/>
        <charset val="134"/>
      </rPr>
      <t>、消防水池</t>
    </r>
    <r>
      <rPr>
        <sz val="18"/>
        <rFont val="Times New Roman"/>
        <charset val="134"/>
      </rPr>
      <t>650m</t>
    </r>
    <r>
      <rPr>
        <sz val="18"/>
        <rFont val="宋体"/>
        <charset val="134"/>
      </rPr>
      <t>³</t>
    </r>
    <r>
      <rPr>
        <sz val="18"/>
        <rFont val="方正仿宋简体"/>
        <charset val="134"/>
      </rPr>
      <t>，配套供水、电力等附属设施设备；采购制冷系统、库体保温、蒸发冷钢平台等设施设备。</t>
    </r>
  </si>
  <si>
    <r>
      <rPr>
        <sz val="18"/>
        <rFont val="方正仿宋简体"/>
        <charset val="0"/>
      </rPr>
      <t>建设保鲜库</t>
    </r>
    <r>
      <rPr>
        <sz val="18"/>
        <rFont val="Times New Roman"/>
        <charset val="0"/>
      </rPr>
      <t>≥4796</t>
    </r>
    <r>
      <rPr>
        <sz val="18"/>
        <rFont val="宋体"/>
        <charset val="0"/>
      </rPr>
      <t>㎡</t>
    </r>
    <r>
      <rPr>
        <sz val="18"/>
        <rFont val="方正仿宋简体"/>
        <charset val="0"/>
      </rPr>
      <t>、建设果蔬分拣棚</t>
    </r>
    <r>
      <rPr>
        <sz val="18"/>
        <rFont val="Times New Roman"/>
        <charset val="0"/>
      </rPr>
      <t>≥2405</t>
    </r>
    <r>
      <rPr>
        <sz val="18"/>
        <rFont val="宋体"/>
        <charset val="0"/>
      </rPr>
      <t>㎡</t>
    </r>
    <r>
      <rPr>
        <sz val="18"/>
        <rFont val="方正仿宋简体"/>
        <charset val="0"/>
      </rPr>
      <t>。</t>
    </r>
    <r>
      <rPr>
        <sz val="18"/>
        <rFont val="Times New Roman"/>
        <charset val="0"/>
      </rPr>
      <t xml:space="preserve">
</t>
    </r>
    <r>
      <rPr>
        <sz val="18"/>
        <rFont val="方正仿宋简体"/>
        <charset val="0"/>
      </rPr>
      <t>经济效益：项目建成后年收益率不低于同期银行贷款利率，带动受益脱贫人口（含监测帮扶对象）</t>
    </r>
    <r>
      <rPr>
        <sz val="18"/>
        <rFont val="Times New Roman"/>
        <charset val="0"/>
      </rPr>
      <t>≥70</t>
    </r>
    <r>
      <rPr>
        <sz val="18"/>
        <rFont val="方正仿宋简体"/>
        <charset val="0"/>
      </rPr>
      <t>人。</t>
    </r>
    <r>
      <rPr>
        <sz val="18"/>
        <rFont val="Times New Roman"/>
        <charset val="0"/>
      </rPr>
      <t xml:space="preserve">
</t>
    </r>
    <r>
      <rPr>
        <sz val="18"/>
        <rFont val="方正仿宋简体"/>
        <charset val="0"/>
      </rPr>
      <t>社会效益：推动巴楚县区域内果品和蔬菜产业发展，保障市场供给和当地农产品市场果蔬交易，壮大巴楚县农业经济。</t>
    </r>
  </si>
  <si>
    <t>BCX043</t>
  </si>
  <si>
    <t>巴楚县夏马勒乡产业园扩建项目</t>
  </si>
  <si>
    <r>
      <rPr>
        <sz val="18"/>
        <rFont val="方正仿宋简体"/>
        <charset val="134"/>
      </rPr>
      <t>产业园</t>
    </r>
    <r>
      <rPr>
        <sz val="18"/>
        <rFont val="Times New Roman"/>
        <charset val="134"/>
      </rPr>
      <t>(</t>
    </r>
    <r>
      <rPr>
        <sz val="18"/>
        <rFont val="方正仿宋简体"/>
        <charset val="134"/>
      </rPr>
      <t>区）</t>
    </r>
  </si>
  <si>
    <r>
      <rPr>
        <sz val="18"/>
        <rFont val="方正仿宋简体"/>
        <charset val="134"/>
      </rPr>
      <t>夏马勒乡</t>
    </r>
    <r>
      <rPr>
        <sz val="18"/>
        <rFont val="Times New Roman"/>
        <charset val="134"/>
      </rPr>
      <t>3</t>
    </r>
    <r>
      <rPr>
        <sz val="18"/>
        <rFont val="方正仿宋简体"/>
        <charset val="134"/>
      </rPr>
      <t>村</t>
    </r>
  </si>
  <si>
    <r>
      <rPr>
        <b/>
        <sz val="18"/>
        <rFont val="方正仿宋简体"/>
        <charset val="134"/>
      </rPr>
      <t>总投资：</t>
    </r>
    <r>
      <rPr>
        <sz val="18"/>
        <rFont val="Times New Roman"/>
        <charset val="134"/>
      </rPr>
      <t>1080</t>
    </r>
    <r>
      <rPr>
        <sz val="18"/>
        <rFont val="方正仿宋简体"/>
        <charset val="134"/>
      </rPr>
      <t>万元</t>
    </r>
    <r>
      <rPr>
        <b/>
        <sz val="18"/>
        <rFont val="Times New Roman"/>
        <charset val="134"/>
      </rPr>
      <t xml:space="preserve">
</t>
    </r>
    <r>
      <rPr>
        <b/>
        <sz val="18"/>
        <rFont val="方正仿宋简体"/>
        <charset val="134"/>
      </rPr>
      <t>建设内容：</t>
    </r>
    <r>
      <rPr>
        <sz val="18"/>
        <rFont val="方正仿宋简体"/>
        <charset val="134"/>
      </rPr>
      <t>新建</t>
    </r>
    <r>
      <rPr>
        <sz val="18"/>
        <rFont val="Times New Roman"/>
        <charset val="134"/>
      </rPr>
      <t>4</t>
    </r>
    <r>
      <rPr>
        <sz val="18"/>
        <rFont val="方正仿宋简体"/>
        <charset val="134"/>
      </rPr>
      <t>座彩钢结构标准厂房</t>
    </r>
    <r>
      <rPr>
        <sz val="18"/>
        <rFont val="Times New Roman"/>
        <charset val="134"/>
      </rPr>
      <t>5952</t>
    </r>
    <r>
      <rPr>
        <sz val="18"/>
        <rFont val="宋体"/>
        <charset val="134"/>
      </rPr>
      <t>㎡</t>
    </r>
    <r>
      <rPr>
        <sz val="18"/>
        <rFont val="方正仿宋简体"/>
        <charset val="134"/>
      </rPr>
      <t>，配套相关附属设施设备。项目建成后，年收益率不低于同期银行贷款利率，所形成的固定资产纳入衔接项目资产管理，权属归村集体所有。</t>
    </r>
  </si>
  <si>
    <t>县商务和工业信息化局</t>
  </si>
  <si>
    <r>
      <rPr>
        <sz val="18"/>
        <rFont val="方正仿宋简体"/>
        <charset val="134"/>
      </rPr>
      <t>明</t>
    </r>
    <r>
      <rPr>
        <sz val="18"/>
        <rFont val="Times New Roman"/>
        <charset val="134"/>
      </rPr>
      <t xml:space="preserve">  </t>
    </r>
    <r>
      <rPr>
        <sz val="18"/>
        <rFont val="方正仿宋简体"/>
        <charset val="134"/>
      </rPr>
      <t>杰、木拉提·库尔班</t>
    </r>
  </si>
  <si>
    <r>
      <rPr>
        <sz val="18"/>
        <rFont val="方正仿宋简体"/>
        <charset val="134"/>
      </rPr>
      <t>建设标准化厂房</t>
    </r>
    <r>
      <rPr>
        <sz val="18"/>
        <rFont val="Times New Roman"/>
        <charset val="134"/>
      </rPr>
      <t>≥4</t>
    </r>
    <r>
      <rPr>
        <sz val="18"/>
        <rFont val="方正仿宋简体"/>
        <charset val="134"/>
      </rPr>
      <t>座，建设标准化厂房</t>
    </r>
    <r>
      <rPr>
        <sz val="18"/>
        <rFont val="Times New Roman"/>
        <charset val="134"/>
      </rPr>
      <t>≥5952</t>
    </r>
    <r>
      <rPr>
        <sz val="18"/>
        <rFont val="宋体"/>
        <charset val="134"/>
      </rPr>
      <t>㎡</t>
    </r>
    <r>
      <rPr>
        <sz val="18"/>
        <rFont val="方正仿宋简体"/>
        <charset val="134"/>
      </rPr>
      <t>，项目验收合格率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经济效益：项目年收益率不低于同期银行贷款利率，带动增加脱贫户全年总收入</t>
    </r>
    <r>
      <rPr>
        <sz val="18"/>
        <rFont val="Times New Roman"/>
        <charset val="134"/>
      </rPr>
      <t>≥70</t>
    </r>
    <r>
      <rPr>
        <sz val="18"/>
        <rFont val="方正仿宋简体"/>
        <charset val="134"/>
      </rPr>
      <t>万元，受益脱贫户（含监测帮扶对象）</t>
    </r>
    <r>
      <rPr>
        <sz val="18"/>
        <rFont val="Times New Roman"/>
        <charset val="134"/>
      </rPr>
      <t>≥100</t>
    </r>
    <r>
      <rPr>
        <sz val="18"/>
        <rFont val="方正仿宋简体"/>
        <charset val="134"/>
      </rPr>
      <t>人。</t>
    </r>
    <r>
      <rPr>
        <sz val="18"/>
        <rFont val="Times New Roman"/>
        <charset val="134"/>
      </rPr>
      <t xml:space="preserve">
</t>
    </r>
    <r>
      <rPr>
        <sz val="18"/>
        <rFont val="方正仿宋简体"/>
        <charset val="134"/>
      </rPr>
      <t>社会效益：通过本项目的实施，带动</t>
    </r>
    <r>
      <rPr>
        <sz val="18"/>
        <rFont val="Times New Roman"/>
        <charset val="134"/>
      </rPr>
      <t>100</t>
    </r>
    <r>
      <rPr>
        <sz val="18"/>
        <rFont val="方正仿宋简体"/>
        <charset val="134"/>
      </rPr>
      <t>名当地农民就业，有效缓解当地农民就业难问题，持续促进小微产业园工业规模化与结构多元化发展。</t>
    </r>
  </si>
  <si>
    <t>BCX044</t>
  </si>
  <si>
    <r>
      <rPr>
        <sz val="18"/>
        <rFont val="方正仿宋简体"/>
        <charset val="134"/>
      </rPr>
      <t>巴楚县</t>
    </r>
    <r>
      <rPr>
        <sz val="18"/>
        <rFont val="Times New Roman"/>
        <charset val="134"/>
      </rPr>
      <t>2024</t>
    </r>
    <r>
      <rPr>
        <sz val="18"/>
        <rFont val="方正仿宋简体"/>
        <charset val="134"/>
      </rPr>
      <t>年小微产业园附属设施配套建设项目</t>
    </r>
  </si>
  <si>
    <r>
      <rPr>
        <b/>
        <sz val="22"/>
        <rFont val="方正仿宋简体"/>
        <charset val="134"/>
      </rPr>
      <t>总投资：</t>
    </r>
    <r>
      <rPr>
        <sz val="22"/>
        <rFont val="Times New Roman"/>
        <charset val="134"/>
      </rPr>
      <t>1470.3</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新建污水处理站（</t>
    </r>
    <r>
      <rPr>
        <sz val="22"/>
        <rFont val="Times New Roman"/>
        <charset val="134"/>
      </rPr>
      <t>500m³/d</t>
    </r>
    <r>
      <rPr>
        <sz val="22"/>
        <rFont val="方正仿宋简体"/>
        <charset val="134"/>
      </rPr>
      <t>）</t>
    </r>
    <r>
      <rPr>
        <sz val="22"/>
        <rFont val="Times New Roman"/>
        <charset val="134"/>
      </rPr>
      <t>1</t>
    </r>
    <r>
      <rPr>
        <sz val="22"/>
        <rFont val="方正仿宋简体"/>
        <charset val="134"/>
      </rPr>
      <t>座，配套</t>
    </r>
    <r>
      <rPr>
        <sz val="22"/>
        <rFont val="Times New Roman"/>
        <charset val="134"/>
      </rPr>
      <t>800KVA</t>
    </r>
    <r>
      <rPr>
        <sz val="22"/>
        <rFont val="方正仿宋简体"/>
        <charset val="134"/>
      </rPr>
      <t>变压器</t>
    </r>
    <r>
      <rPr>
        <sz val="22"/>
        <rFont val="Times New Roman"/>
        <charset val="134"/>
      </rPr>
      <t>2</t>
    </r>
    <r>
      <rPr>
        <sz val="22"/>
        <rFont val="方正仿宋简体"/>
        <charset val="134"/>
      </rPr>
      <t>台及相关附属设施设备。项目建成后，所形成的固定资产纳入衔接项目资产管理，权属归村集体所有。</t>
    </r>
  </si>
  <si>
    <t>座</t>
  </si>
  <si>
    <r>
      <rPr>
        <sz val="18"/>
        <rFont val="方正仿宋简体"/>
        <charset val="134"/>
      </rPr>
      <t>明</t>
    </r>
    <r>
      <rPr>
        <sz val="18"/>
        <rFont val="Times New Roman"/>
        <charset val="134"/>
      </rPr>
      <t xml:space="preserve">  </t>
    </r>
    <r>
      <rPr>
        <sz val="18"/>
        <rFont val="方正仿宋简体"/>
        <charset val="134"/>
      </rPr>
      <t>杰、木拉提</t>
    </r>
    <r>
      <rPr>
        <sz val="18"/>
        <rFont val="Times New Roman"/>
        <charset val="134"/>
      </rPr>
      <t>·</t>
    </r>
    <r>
      <rPr>
        <sz val="18"/>
        <rFont val="方正仿宋简体"/>
        <charset val="134"/>
      </rPr>
      <t>库尔班、卢增响</t>
    </r>
  </si>
  <si>
    <r>
      <rPr>
        <sz val="20"/>
        <rFont val="方正仿宋简体"/>
        <charset val="134"/>
      </rPr>
      <t>建设污水处理站</t>
    </r>
    <r>
      <rPr>
        <sz val="20"/>
        <rFont val="Times New Roman"/>
        <charset val="134"/>
      </rPr>
      <t>≥500m³/d</t>
    </r>
    <r>
      <rPr>
        <sz val="20"/>
        <rFont val="方正仿宋简体"/>
        <charset val="134"/>
      </rPr>
      <t>，架设线路</t>
    </r>
    <r>
      <rPr>
        <sz val="20"/>
        <rFont val="Times New Roman"/>
        <charset val="134"/>
      </rPr>
      <t>≥8.64km</t>
    </r>
    <r>
      <rPr>
        <sz val="20"/>
        <rFont val="方正仿宋简体"/>
        <charset val="134"/>
      </rPr>
      <t>，安装</t>
    </r>
    <r>
      <rPr>
        <sz val="20"/>
        <rFont val="Times New Roman"/>
        <charset val="134"/>
      </rPr>
      <t>800KVA</t>
    </r>
    <r>
      <rPr>
        <sz val="20"/>
        <rFont val="方正仿宋简体"/>
        <charset val="134"/>
      </rPr>
      <t>变压器</t>
    </r>
    <r>
      <rPr>
        <sz val="20"/>
        <rFont val="Times New Roman"/>
        <charset val="134"/>
      </rPr>
      <t>≥2</t>
    </r>
    <r>
      <rPr>
        <sz val="20"/>
        <rFont val="方正仿宋简体"/>
        <charset val="134"/>
      </rPr>
      <t>台，项目验收合格率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经济效益：项目年收益率不低于同期银行贷款利率。</t>
    </r>
    <r>
      <rPr>
        <sz val="20"/>
        <rFont val="Times New Roman"/>
        <charset val="134"/>
      </rPr>
      <t xml:space="preserve">
</t>
    </r>
    <r>
      <rPr>
        <sz val="20"/>
        <rFont val="方正仿宋简体"/>
        <charset val="134"/>
      </rPr>
      <t>社会效益：通过本项目的实施，带动</t>
    </r>
    <r>
      <rPr>
        <sz val="20"/>
        <rFont val="Times New Roman"/>
        <charset val="134"/>
      </rPr>
      <t>100</t>
    </r>
    <r>
      <rPr>
        <sz val="20"/>
        <rFont val="方正仿宋简体"/>
        <charset val="134"/>
      </rPr>
      <t>名当地农民就业，有效缓解当地农民就业难问题，持续促进小微产业园工业规模化与结构多元化发展。</t>
    </r>
  </si>
  <si>
    <r>
      <rPr>
        <b/>
        <sz val="20"/>
        <rFont val="方正仿宋简体"/>
        <charset val="134"/>
      </rPr>
      <t>总投资：</t>
    </r>
    <r>
      <rPr>
        <sz val="20"/>
        <rFont val="Times New Roman"/>
        <charset val="134"/>
      </rPr>
      <t>95.04</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对喀什地区巴楚县阿克萨克马热勒乡农产品加工产业园基础设施建设项目配套室外供电</t>
    </r>
    <r>
      <rPr>
        <sz val="20"/>
        <rFont val="Times New Roman"/>
        <charset val="134"/>
      </rPr>
      <t>8.64km</t>
    </r>
    <r>
      <rPr>
        <sz val="20"/>
        <rFont val="方正仿宋简体"/>
        <charset val="134"/>
      </rPr>
      <t>，并配套相关附属设施。项目建成后，所形成的固定资产纳入衔接项目资产管理，权属归村集体所有。</t>
    </r>
  </si>
  <si>
    <t>BCX045</t>
  </si>
  <si>
    <r>
      <rPr>
        <sz val="18"/>
        <rFont val="方正仿宋简体"/>
        <charset val="134"/>
      </rPr>
      <t>巴楚县</t>
    </r>
    <r>
      <rPr>
        <sz val="18"/>
        <rFont val="Times New Roman"/>
        <charset val="134"/>
      </rPr>
      <t>2024</t>
    </r>
    <r>
      <rPr>
        <sz val="18"/>
        <rFont val="方正仿宋简体"/>
        <charset val="134"/>
      </rPr>
      <t>年乡村振兴示范村小市场建设项目</t>
    </r>
  </si>
  <si>
    <r>
      <rPr>
        <sz val="20"/>
        <rFont val="方正仿宋简体"/>
        <charset val="134"/>
      </rPr>
      <t>阿瓦提镇人民政府南侧</t>
    </r>
    <r>
      <rPr>
        <sz val="20"/>
        <rFont val="Times New Roman"/>
        <charset val="134"/>
      </rPr>
      <t>50</t>
    </r>
    <r>
      <rPr>
        <sz val="20"/>
        <rFont val="方正仿宋简体"/>
        <charset val="134"/>
      </rPr>
      <t>米处和</t>
    </r>
    <r>
      <rPr>
        <sz val="20"/>
        <rFont val="Times New Roman"/>
        <charset val="134"/>
      </rPr>
      <t>1</t>
    </r>
    <r>
      <rPr>
        <sz val="20"/>
        <rFont val="方正仿宋简体"/>
        <charset val="134"/>
      </rPr>
      <t>社区居委会对面、英吾斯塘乡</t>
    </r>
    <r>
      <rPr>
        <sz val="20"/>
        <rFont val="Times New Roman"/>
        <charset val="134"/>
      </rPr>
      <t>11</t>
    </r>
    <r>
      <rPr>
        <sz val="20"/>
        <rFont val="方正仿宋简体"/>
        <charset val="134"/>
      </rPr>
      <t>村、色力布亚镇</t>
    </r>
    <r>
      <rPr>
        <sz val="20"/>
        <rFont val="Times New Roman"/>
        <charset val="134"/>
      </rPr>
      <t>6</t>
    </r>
    <r>
      <rPr>
        <sz val="20"/>
        <rFont val="方正仿宋简体"/>
        <charset val="134"/>
      </rPr>
      <t>社区、阿克萨克马热勒乡</t>
    </r>
    <r>
      <rPr>
        <sz val="20"/>
        <rFont val="Times New Roman"/>
        <charset val="134"/>
      </rPr>
      <t>13</t>
    </r>
    <r>
      <rPr>
        <sz val="20"/>
        <rFont val="方正仿宋简体"/>
        <charset val="134"/>
      </rPr>
      <t>村、阿纳库勒乡</t>
    </r>
    <r>
      <rPr>
        <sz val="20"/>
        <rFont val="Times New Roman"/>
        <charset val="134"/>
      </rPr>
      <t>7</t>
    </r>
    <r>
      <rPr>
        <sz val="20"/>
        <rFont val="方正仿宋简体"/>
        <charset val="134"/>
      </rPr>
      <t>村</t>
    </r>
  </si>
  <si>
    <r>
      <rPr>
        <b/>
        <sz val="16"/>
        <rFont val="方正仿宋简体"/>
        <charset val="134"/>
      </rPr>
      <t>总投资：</t>
    </r>
    <r>
      <rPr>
        <sz val="16"/>
        <rFont val="Times New Roman"/>
        <charset val="134"/>
      </rPr>
      <t>5149</t>
    </r>
    <r>
      <rPr>
        <sz val="16"/>
        <rFont val="方正仿宋简体"/>
        <charset val="134"/>
      </rPr>
      <t>万元</t>
    </r>
    <r>
      <rPr>
        <sz val="16"/>
        <rFont val="Times New Roman"/>
        <charset val="134"/>
      </rPr>
      <t xml:space="preserve">
</t>
    </r>
    <r>
      <rPr>
        <b/>
        <sz val="16"/>
        <rFont val="方正仿宋简体"/>
        <charset val="134"/>
      </rPr>
      <t>建设内容：</t>
    </r>
    <r>
      <rPr>
        <sz val="16"/>
        <rFont val="Times New Roman"/>
        <charset val="134"/>
      </rPr>
      <t>1.</t>
    </r>
    <r>
      <rPr>
        <sz val="16"/>
        <rFont val="方正仿宋简体"/>
        <charset val="134"/>
      </rPr>
      <t>投资</t>
    </r>
    <r>
      <rPr>
        <sz val="16"/>
        <rFont val="Times New Roman"/>
        <charset val="134"/>
      </rPr>
      <t>720</t>
    </r>
    <r>
      <rPr>
        <sz val="16"/>
        <rFont val="方正仿宋简体"/>
        <charset val="134"/>
      </rPr>
      <t>万元，新建</t>
    </r>
    <r>
      <rPr>
        <sz val="16"/>
        <rFont val="Times New Roman"/>
        <charset val="134"/>
      </rPr>
      <t>“</t>
    </r>
    <r>
      <rPr>
        <sz val="16"/>
        <rFont val="方正仿宋简体"/>
        <charset val="134"/>
      </rPr>
      <t>十小工程</t>
    </r>
    <r>
      <rPr>
        <sz val="16"/>
        <rFont val="Times New Roman"/>
        <charset val="134"/>
      </rPr>
      <t>”</t>
    </r>
    <r>
      <rPr>
        <sz val="16"/>
        <rFont val="方正仿宋简体"/>
        <charset val="134"/>
      </rPr>
      <t>小市场</t>
    </r>
    <r>
      <rPr>
        <sz val="16"/>
        <rFont val="Times New Roman"/>
        <charset val="134"/>
      </rPr>
      <t>2</t>
    </r>
    <r>
      <rPr>
        <sz val="16"/>
        <rFont val="方正仿宋简体"/>
        <charset val="134"/>
      </rPr>
      <t>座，建筑面积为</t>
    </r>
    <r>
      <rPr>
        <sz val="16"/>
        <rFont val="Times New Roman"/>
        <charset val="134"/>
      </rPr>
      <t>1648.16</t>
    </r>
    <r>
      <rPr>
        <sz val="16"/>
        <rFont val="宋体"/>
        <charset val="134"/>
      </rPr>
      <t>㎡</t>
    </r>
    <r>
      <rPr>
        <sz val="16"/>
        <rFont val="方正仿宋简体"/>
        <charset val="134"/>
      </rPr>
      <t>；改建</t>
    </r>
    <r>
      <rPr>
        <sz val="16"/>
        <rFont val="Times New Roman"/>
        <charset val="134"/>
      </rPr>
      <t>“</t>
    </r>
    <r>
      <rPr>
        <sz val="16"/>
        <rFont val="方正仿宋简体"/>
        <charset val="134"/>
      </rPr>
      <t>十小工程</t>
    </r>
    <r>
      <rPr>
        <sz val="16"/>
        <rFont val="Times New Roman"/>
        <charset val="134"/>
      </rPr>
      <t>”</t>
    </r>
    <r>
      <rPr>
        <sz val="16"/>
        <rFont val="方正仿宋简体"/>
        <charset val="134"/>
      </rPr>
      <t>小市场</t>
    </r>
    <r>
      <rPr>
        <sz val="16"/>
        <rFont val="Times New Roman"/>
        <charset val="134"/>
      </rPr>
      <t>1</t>
    </r>
    <r>
      <rPr>
        <sz val="16"/>
        <rFont val="方正仿宋简体"/>
        <charset val="134"/>
      </rPr>
      <t>座，建筑面积为</t>
    </r>
    <r>
      <rPr>
        <sz val="16"/>
        <rFont val="Times New Roman"/>
        <charset val="134"/>
      </rPr>
      <t>335.04</t>
    </r>
    <r>
      <rPr>
        <sz val="16"/>
        <rFont val="宋体"/>
        <charset val="134"/>
      </rPr>
      <t>㎡</t>
    </r>
    <r>
      <rPr>
        <sz val="16"/>
        <rFont val="方正仿宋简体"/>
        <charset val="134"/>
      </rPr>
      <t>；配套建设室外地面硬化</t>
    </r>
    <r>
      <rPr>
        <sz val="16"/>
        <rFont val="Times New Roman"/>
        <charset val="134"/>
      </rPr>
      <t>3888</t>
    </r>
    <r>
      <rPr>
        <sz val="16"/>
        <rFont val="宋体"/>
        <charset val="134"/>
      </rPr>
      <t>㎡</t>
    </r>
    <r>
      <rPr>
        <sz val="16"/>
        <rFont val="方正仿宋简体"/>
        <charset val="134"/>
      </rPr>
      <t>及给排水、电力、消防等相关附属设施。项目建成后，所形成的固定资产纳入衔接项目资产管理，权属归村集体所有，项目年收益率不低于同期银行贷款利率。</t>
    </r>
    <r>
      <rPr>
        <sz val="16"/>
        <rFont val="Times New Roman"/>
        <charset val="134"/>
      </rPr>
      <t xml:space="preserve">
2.</t>
    </r>
    <r>
      <rPr>
        <sz val="16"/>
        <rFont val="方正仿宋简体"/>
        <charset val="134"/>
      </rPr>
      <t>投资为</t>
    </r>
    <r>
      <rPr>
        <sz val="16"/>
        <rFont val="Times New Roman"/>
        <charset val="134"/>
      </rPr>
      <t>264</t>
    </r>
    <r>
      <rPr>
        <sz val="16"/>
        <rFont val="方正仿宋简体"/>
        <charset val="134"/>
      </rPr>
      <t>万元，为英吾斯塘乡</t>
    </r>
    <r>
      <rPr>
        <sz val="16"/>
        <rFont val="Times New Roman"/>
        <charset val="134"/>
      </rPr>
      <t>2</t>
    </r>
    <r>
      <rPr>
        <sz val="16"/>
        <rFont val="方正仿宋简体"/>
        <charset val="134"/>
      </rPr>
      <t>村、</t>
    </r>
    <r>
      <rPr>
        <sz val="16"/>
        <rFont val="Times New Roman"/>
        <charset val="134"/>
      </rPr>
      <t>7</t>
    </r>
    <r>
      <rPr>
        <sz val="16"/>
        <rFont val="方正仿宋简体"/>
        <charset val="134"/>
      </rPr>
      <t>村异地新建框架结构一层小市场</t>
    </r>
    <r>
      <rPr>
        <sz val="16"/>
        <rFont val="Times New Roman"/>
        <charset val="134"/>
      </rPr>
      <t>1100m²</t>
    </r>
    <r>
      <rPr>
        <sz val="16"/>
        <rFont val="方正仿宋简体"/>
        <charset val="134"/>
      </rPr>
      <t>，并配套相消防、电力、供排水等关附属设施。项目建成后，所形成的固定资产纳入衔接项目资产管理，权属归村集体所有，项目年收益率不低于同期银行贷款利率。</t>
    </r>
    <r>
      <rPr>
        <sz val="16"/>
        <rFont val="Times New Roman"/>
        <charset val="134"/>
      </rPr>
      <t xml:space="preserve">
3.</t>
    </r>
    <r>
      <rPr>
        <sz val="16"/>
        <rFont val="方正仿宋简体"/>
        <charset val="134"/>
      </rPr>
      <t>投资</t>
    </r>
    <r>
      <rPr>
        <sz val="16"/>
        <rFont val="Times New Roman"/>
        <charset val="134"/>
      </rPr>
      <t>2050</t>
    </r>
    <r>
      <rPr>
        <sz val="16"/>
        <rFont val="方正仿宋简体"/>
        <charset val="134"/>
      </rPr>
      <t>万元，为色力布亚镇</t>
    </r>
    <r>
      <rPr>
        <sz val="16"/>
        <rFont val="Times New Roman"/>
        <charset val="134"/>
      </rPr>
      <t>16</t>
    </r>
    <r>
      <rPr>
        <sz val="16"/>
        <rFont val="方正仿宋简体"/>
        <charset val="134"/>
      </rPr>
      <t>村异地新建小市场</t>
    </r>
    <r>
      <rPr>
        <sz val="16"/>
        <rFont val="Times New Roman"/>
        <charset val="134"/>
      </rPr>
      <t>7591.3m²</t>
    </r>
    <r>
      <rPr>
        <sz val="16"/>
        <rFont val="方正仿宋简体"/>
        <charset val="134"/>
      </rPr>
      <t>，并配套地面硬化、给排水、消防、电力等相关附属设施。项目建成后，所形成的固定资产纳入衔接项目资产管理，权属归村集体所有，项目年收益率不低于同期银行贷款利率。</t>
    </r>
    <r>
      <rPr>
        <sz val="16"/>
        <rFont val="Times New Roman"/>
        <charset val="134"/>
      </rPr>
      <t xml:space="preserve">
4.</t>
    </r>
    <r>
      <rPr>
        <sz val="16"/>
        <rFont val="方正仿宋简体"/>
        <charset val="134"/>
      </rPr>
      <t>总投资</t>
    </r>
    <r>
      <rPr>
        <sz val="16"/>
        <rFont val="Times New Roman"/>
        <charset val="134"/>
      </rPr>
      <t>1725</t>
    </r>
    <r>
      <rPr>
        <sz val="16"/>
        <rFont val="方正仿宋简体"/>
        <charset val="134"/>
      </rPr>
      <t>万元，为阿克萨克马热勒乡</t>
    </r>
    <r>
      <rPr>
        <sz val="16"/>
        <rFont val="Times New Roman"/>
        <charset val="134"/>
      </rPr>
      <t>3</t>
    </r>
    <r>
      <rPr>
        <sz val="16"/>
        <rFont val="方正仿宋简体"/>
        <charset val="134"/>
      </rPr>
      <t>村、</t>
    </r>
    <r>
      <rPr>
        <sz val="16"/>
        <rFont val="Times New Roman"/>
        <charset val="134"/>
      </rPr>
      <t>10</t>
    </r>
    <r>
      <rPr>
        <sz val="16"/>
        <rFont val="方正仿宋简体"/>
        <charset val="134"/>
      </rPr>
      <t>村异地新建框架结构小市场2栋、总面积</t>
    </r>
    <r>
      <rPr>
        <sz val="16"/>
        <rFont val="Times New Roman"/>
        <charset val="134"/>
      </rPr>
      <t>5782.17</t>
    </r>
    <r>
      <rPr>
        <sz val="16"/>
        <rFont val="宋体"/>
        <charset val="134"/>
      </rPr>
      <t>㎡</t>
    </r>
    <r>
      <rPr>
        <sz val="16"/>
        <rFont val="方正仿宋简体"/>
        <charset val="134"/>
      </rPr>
      <t>，消防水池（含消防泵房）</t>
    </r>
    <r>
      <rPr>
        <sz val="16"/>
        <rFont val="Times New Roman"/>
        <charset val="134"/>
      </rPr>
      <t>451.39</t>
    </r>
    <r>
      <rPr>
        <sz val="16"/>
        <rFont val="宋体"/>
        <charset val="134"/>
      </rPr>
      <t>㎡</t>
    </r>
    <r>
      <rPr>
        <sz val="16"/>
        <rFont val="方正仿宋简体"/>
        <charset val="134"/>
      </rPr>
      <t>，配套地面硬化、给排水、消防、电力等相关附属设施。项目建成后，所形成的固定资产纳入衔接项目资产管理，权属归村集体所有，项目年收益率不低于同期银行贷款利率。</t>
    </r>
    <r>
      <rPr>
        <sz val="16"/>
        <rFont val="Times New Roman"/>
        <charset val="134"/>
      </rPr>
      <t xml:space="preserve">
5.</t>
    </r>
    <r>
      <rPr>
        <sz val="16"/>
        <rFont val="方正仿宋简体"/>
        <charset val="134"/>
      </rPr>
      <t>投资</t>
    </r>
    <r>
      <rPr>
        <sz val="16"/>
        <rFont val="Times New Roman"/>
        <charset val="134"/>
      </rPr>
      <t>390</t>
    </r>
    <r>
      <rPr>
        <sz val="16"/>
        <rFont val="方正仿宋简体"/>
        <charset val="134"/>
      </rPr>
      <t>万，为阿纳库勒乡</t>
    </r>
    <r>
      <rPr>
        <sz val="16"/>
        <rFont val="Times New Roman"/>
        <charset val="134"/>
      </rPr>
      <t>7</t>
    </r>
    <r>
      <rPr>
        <sz val="16"/>
        <rFont val="方正仿宋简体"/>
        <charset val="134"/>
      </rPr>
      <t>村新建</t>
    </r>
    <r>
      <rPr>
        <sz val="16"/>
        <rFont val="Times New Roman"/>
        <charset val="134"/>
      </rPr>
      <t>1</t>
    </r>
    <r>
      <rPr>
        <sz val="16"/>
        <rFont val="方正仿宋简体"/>
        <charset val="134"/>
      </rPr>
      <t>座二层小市场</t>
    </r>
    <r>
      <rPr>
        <sz val="16"/>
        <rFont val="Times New Roman"/>
        <charset val="134"/>
      </rPr>
      <t>1415.88</t>
    </r>
    <r>
      <rPr>
        <sz val="16"/>
        <rFont val="宋体"/>
        <charset val="134"/>
      </rPr>
      <t>㎡</t>
    </r>
    <r>
      <rPr>
        <sz val="16"/>
        <rFont val="方正仿宋简体"/>
        <charset val="134"/>
      </rPr>
      <t>，地面硬化</t>
    </r>
    <r>
      <rPr>
        <sz val="16"/>
        <rFont val="Times New Roman"/>
        <charset val="134"/>
      </rPr>
      <t>300</t>
    </r>
    <r>
      <rPr>
        <sz val="16"/>
        <rFont val="宋体"/>
        <charset val="134"/>
      </rPr>
      <t>㎡</t>
    </r>
    <r>
      <rPr>
        <sz val="16"/>
        <rFont val="方正仿宋简体"/>
        <charset val="134"/>
      </rPr>
      <t>，并配套变压器、室外供排水、供电等附属设施。项目建成后，所形成的固定资产纳入衔接项目资产管理，权属归村集体所有，项目年收益率不低于同期银行贷款利率。</t>
    </r>
  </si>
  <si>
    <t>阿瓦提镇、英吾斯塘乡、色力布亚镇、阿克萨克马热勒乡、阿纳库勒乡人民政府</t>
  </si>
  <si>
    <r>
      <rPr>
        <sz val="18"/>
        <rFont val="方正仿宋简体"/>
        <charset val="134"/>
      </rPr>
      <t>明</t>
    </r>
    <r>
      <rPr>
        <sz val="18"/>
        <rFont val="Times New Roman"/>
        <charset val="134"/>
      </rPr>
      <t xml:space="preserve">  </t>
    </r>
    <r>
      <rPr>
        <sz val="18"/>
        <rFont val="方正仿宋简体"/>
        <charset val="134"/>
      </rPr>
      <t>杰、罗建新、李黎利、蒋久健、卢增响、牛振东</t>
    </r>
  </si>
  <si>
    <r>
      <rPr>
        <sz val="20"/>
        <rFont val="方正仿宋简体"/>
        <charset val="134"/>
      </rPr>
      <t>建设小市场面积</t>
    </r>
    <r>
      <rPr>
        <sz val="20"/>
        <rFont val="Times New Roman"/>
        <charset val="134"/>
      </rPr>
      <t>≥17872.6</t>
    </r>
    <r>
      <rPr>
        <sz val="20"/>
        <rFont val="宋体"/>
        <charset val="134"/>
      </rPr>
      <t>㎡</t>
    </r>
    <r>
      <rPr>
        <sz val="20"/>
        <rFont val="方正仿宋简体"/>
        <charset val="134"/>
      </rPr>
      <t>，建设消防水池</t>
    </r>
    <r>
      <rPr>
        <sz val="20"/>
        <rFont val="Times New Roman"/>
        <charset val="134"/>
      </rPr>
      <t>≥451.39</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经济效益：项目年收益率不低于同期银行贷款利率，用于增加村集体经济收入。</t>
    </r>
    <r>
      <rPr>
        <sz val="20"/>
        <rFont val="Times New Roman"/>
        <charset val="134"/>
      </rPr>
      <t xml:space="preserve">
</t>
    </r>
    <r>
      <rPr>
        <sz val="20"/>
        <rFont val="方正仿宋简体"/>
        <charset val="134"/>
      </rPr>
      <t>社会效益：受益脱贫人口数</t>
    </r>
    <r>
      <rPr>
        <sz val="20"/>
        <rFont val="Times New Roman"/>
        <charset val="134"/>
      </rPr>
      <t>≥160</t>
    </r>
    <r>
      <rPr>
        <sz val="20"/>
        <rFont val="方正仿宋简体"/>
        <charset val="134"/>
      </rPr>
      <t>人，有效拓宽居民增收致富渠道，持续促进农村经济发展，提高居民生活水平。</t>
    </r>
  </si>
  <si>
    <t>不含重点示范村小市场建设项目</t>
  </si>
  <si>
    <t>BCX046</t>
  </si>
  <si>
    <r>
      <rPr>
        <sz val="18"/>
        <rFont val="方正仿宋简体"/>
        <charset val="134"/>
      </rPr>
      <t>巴楚县</t>
    </r>
    <r>
      <rPr>
        <sz val="18"/>
        <rFont val="Times New Roman"/>
        <charset val="134"/>
      </rPr>
      <t>2024</t>
    </r>
    <r>
      <rPr>
        <sz val="18"/>
        <rFont val="方正仿宋简体"/>
        <charset val="134"/>
      </rPr>
      <t>年乡村振兴示范村小市场建设项目（二期）</t>
    </r>
  </si>
  <si>
    <t>2024.03-2024.9</t>
  </si>
  <si>
    <r>
      <rPr>
        <b/>
        <sz val="18"/>
        <rFont val="方正仿宋简体"/>
        <charset val="134"/>
      </rPr>
      <t>总投资：</t>
    </r>
    <r>
      <rPr>
        <sz val="18"/>
        <rFont val="Times New Roman"/>
        <charset val="134"/>
      </rPr>
      <t>1040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投资</t>
    </r>
    <r>
      <rPr>
        <sz val="18"/>
        <rFont val="Times New Roman"/>
        <charset val="134"/>
      </rPr>
      <t>1040</t>
    </r>
    <r>
      <rPr>
        <sz val="18"/>
        <rFont val="方正仿宋简体"/>
        <charset val="134"/>
      </rPr>
      <t>万元，为恰尔巴格乡</t>
    </r>
    <r>
      <rPr>
        <sz val="18"/>
        <rFont val="Times New Roman"/>
        <charset val="134"/>
      </rPr>
      <t>3</t>
    </r>
    <r>
      <rPr>
        <sz val="18"/>
        <rFont val="方正仿宋简体"/>
        <charset val="134"/>
      </rPr>
      <t>村、</t>
    </r>
    <r>
      <rPr>
        <sz val="18"/>
        <rFont val="Times New Roman"/>
        <charset val="134"/>
      </rPr>
      <t>16</t>
    </r>
    <r>
      <rPr>
        <sz val="18"/>
        <rFont val="方正仿宋简体"/>
        <charset val="134"/>
      </rPr>
      <t>村在恰尔巴格乡巴扎建设</t>
    </r>
    <r>
      <rPr>
        <sz val="18"/>
        <rFont val="Times New Roman"/>
        <charset val="134"/>
      </rPr>
      <t>2</t>
    </r>
    <r>
      <rPr>
        <sz val="18"/>
        <rFont val="方正仿宋简体"/>
        <charset val="134"/>
      </rPr>
      <t>座二层框架结构</t>
    </r>
    <r>
      <rPr>
        <sz val="18"/>
        <rFont val="Times New Roman"/>
        <charset val="134"/>
      </rPr>
      <t>“</t>
    </r>
    <r>
      <rPr>
        <sz val="18"/>
        <rFont val="方正仿宋简体"/>
        <charset val="134"/>
      </rPr>
      <t>十小工程</t>
    </r>
    <r>
      <rPr>
        <sz val="18"/>
        <rFont val="Times New Roman"/>
        <charset val="134"/>
      </rPr>
      <t>”</t>
    </r>
    <r>
      <rPr>
        <sz val="18"/>
        <rFont val="方正仿宋简体"/>
        <charset val="134"/>
      </rPr>
      <t>小市场，建筑面积</t>
    </r>
    <r>
      <rPr>
        <sz val="18"/>
        <rFont val="Times New Roman"/>
        <charset val="134"/>
      </rPr>
      <t>4000</t>
    </r>
    <r>
      <rPr>
        <sz val="18"/>
        <rFont val="方正仿宋简体"/>
        <charset val="134"/>
      </rPr>
      <t>平方米，并配套相关附属设施，每平方</t>
    </r>
    <r>
      <rPr>
        <sz val="18"/>
        <rFont val="Times New Roman"/>
        <charset val="134"/>
      </rPr>
      <t>2600</t>
    </r>
    <r>
      <rPr>
        <sz val="18"/>
        <rFont val="方正仿宋简体"/>
        <charset val="134"/>
      </rPr>
      <t>元，建成后资产属于村集体，通过农户租赁的方式使用，签订租赁合同，租金不得低于</t>
    </r>
    <r>
      <rPr>
        <sz val="18"/>
        <rFont val="Times New Roman"/>
        <charset val="134"/>
      </rPr>
      <t>4%</t>
    </r>
    <r>
      <rPr>
        <sz val="18"/>
        <rFont val="方正仿宋简体"/>
        <charset val="134"/>
      </rPr>
      <t>，可带动</t>
    </r>
    <r>
      <rPr>
        <sz val="18"/>
        <rFont val="Times New Roman"/>
        <charset val="134"/>
      </rPr>
      <t>60-90</t>
    </r>
    <r>
      <rPr>
        <sz val="18"/>
        <rFont val="方正仿宋简体"/>
        <charset val="134"/>
      </rPr>
      <t>人自主创业就业。</t>
    </r>
  </si>
  <si>
    <r>
      <rPr>
        <sz val="18"/>
        <rFont val="方正仿宋简体"/>
        <charset val="134"/>
      </rPr>
      <t>明</t>
    </r>
    <r>
      <rPr>
        <sz val="18"/>
        <rFont val="Times New Roman"/>
        <charset val="134"/>
      </rPr>
      <t xml:space="preserve">  </t>
    </r>
    <r>
      <rPr>
        <sz val="18"/>
        <rFont val="方正仿宋简体"/>
        <charset val="134"/>
      </rPr>
      <t>杰、贾中元</t>
    </r>
  </si>
  <si>
    <r>
      <rPr>
        <sz val="18"/>
        <rFont val="方正仿宋简体"/>
        <charset val="134"/>
      </rPr>
      <t>建设小市场面积</t>
    </r>
    <r>
      <rPr>
        <sz val="18"/>
        <rFont val="Times New Roman"/>
        <charset val="134"/>
      </rPr>
      <t>≥4000</t>
    </r>
    <r>
      <rPr>
        <sz val="18"/>
        <rFont val="方正仿宋简体"/>
        <charset val="134"/>
      </rPr>
      <t>平方米，项目验收合格率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经济效益：带动增加村集体经济收入</t>
    </r>
    <r>
      <rPr>
        <sz val="18"/>
        <rFont val="Times New Roman"/>
        <charset val="134"/>
      </rPr>
      <t>≥40</t>
    </r>
    <r>
      <rPr>
        <sz val="18"/>
        <rFont val="方正仿宋简体"/>
        <charset val="134"/>
      </rPr>
      <t>万元。</t>
    </r>
    <r>
      <rPr>
        <sz val="18"/>
        <rFont val="Times New Roman"/>
        <charset val="134"/>
      </rPr>
      <t xml:space="preserve">
</t>
    </r>
    <r>
      <rPr>
        <sz val="18"/>
        <rFont val="方正仿宋简体"/>
        <charset val="134"/>
      </rPr>
      <t>社会效益：受益脱贫人口数</t>
    </r>
    <r>
      <rPr>
        <sz val="18"/>
        <rFont val="Times New Roman"/>
        <charset val="134"/>
      </rPr>
      <t>≥120</t>
    </r>
    <r>
      <rPr>
        <sz val="18"/>
        <rFont val="方正仿宋简体"/>
        <charset val="134"/>
      </rPr>
      <t>人，有效拓宽居民增收致富渠道，持续促进农村经济发展，提高居民生活水平。</t>
    </r>
  </si>
  <si>
    <t>BCX047</t>
  </si>
  <si>
    <r>
      <rPr>
        <sz val="18"/>
        <rFont val="方正仿宋简体"/>
        <charset val="134"/>
      </rPr>
      <t>巴楚县</t>
    </r>
    <r>
      <rPr>
        <sz val="18"/>
        <rFont val="Times New Roman"/>
        <charset val="134"/>
      </rPr>
      <t>2024</t>
    </r>
    <r>
      <rPr>
        <sz val="18"/>
        <rFont val="方正仿宋简体"/>
        <charset val="134"/>
      </rPr>
      <t>年多来提巴格乡</t>
    </r>
    <r>
      <rPr>
        <sz val="18"/>
        <rFont val="Times New Roman"/>
        <charset val="134"/>
      </rPr>
      <t>15</t>
    </r>
    <r>
      <rPr>
        <sz val="18"/>
        <rFont val="方正仿宋简体"/>
        <charset val="134"/>
      </rPr>
      <t>村农贸市场建设项目</t>
    </r>
  </si>
  <si>
    <r>
      <rPr>
        <sz val="18"/>
        <rFont val="方正仿宋简体"/>
        <charset val="134"/>
      </rPr>
      <t>多来提巴格乡</t>
    </r>
    <r>
      <rPr>
        <sz val="18"/>
        <rFont val="Times New Roman"/>
        <charset val="134"/>
      </rPr>
      <t>15</t>
    </r>
    <r>
      <rPr>
        <sz val="18"/>
        <rFont val="方正仿宋简体"/>
        <charset val="134"/>
      </rPr>
      <t>村</t>
    </r>
  </si>
  <si>
    <r>
      <rPr>
        <b/>
        <sz val="20"/>
        <color theme="1"/>
        <rFont val="方正仿宋简体"/>
        <charset val="134"/>
      </rPr>
      <t>总投资</t>
    </r>
    <r>
      <rPr>
        <sz val="20"/>
        <color theme="1"/>
        <rFont val="方正仿宋简体"/>
        <charset val="134"/>
      </rPr>
      <t>：</t>
    </r>
    <r>
      <rPr>
        <sz val="20"/>
        <color theme="1"/>
        <rFont val="Times New Roman"/>
        <charset val="134"/>
      </rPr>
      <t>600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：在</t>
    </r>
    <r>
      <rPr>
        <sz val="20"/>
        <color theme="1"/>
        <rFont val="Times New Roman"/>
        <charset val="134"/>
      </rPr>
      <t>15</t>
    </r>
    <r>
      <rPr>
        <sz val="20"/>
        <color theme="1"/>
        <rFont val="方正仿宋简体"/>
        <charset val="134"/>
      </rPr>
      <t>村建设农贸市场</t>
    </r>
    <r>
      <rPr>
        <sz val="20"/>
        <color theme="1"/>
        <rFont val="Times New Roman"/>
        <charset val="134"/>
      </rPr>
      <t>1</t>
    </r>
    <r>
      <rPr>
        <sz val="20"/>
        <color theme="1"/>
        <rFont val="方正仿宋简体"/>
        <charset val="134"/>
      </rPr>
      <t>座，地面硬化</t>
    </r>
    <r>
      <rPr>
        <sz val="20"/>
        <color theme="1"/>
        <rFont val="Times New Roman"/>
        <charset val="134"/>
      </rPr>
      <t>17300</t>
    </r>
    <r>
      <rPr>
        <sz val="20"/>
        <color theme="1"/>
        <rFont val="宋体"/>
        <charset val="134"/>
      </rPr>
      <t>㎡</t>
    </r>
    <r>
      <rPr>
        <sz val="20"/>
        <color theme="1"/>
        <rFont val="方正仿宋简体"/>
        <charset val="134"/>
      </rPr>
      <t>、建设小市场</t>
    </r>
    <r>
      <rPr>
        <sz val="20"/>
        <color theme="1"/>
        <rFont val="Times New Roman"/>
        <charset val="134"/>
      </rPr>
      <t>600</t>
    </r>
    <r>
      <rPr>
        <sz val="20"/>
        <color theme="1"/>
        <rFont val="宋体"/>
        <charset val="134"/>
      </rPr>
      <t>㎡</t>
    </r>
    <r>
      <rPr>
        <sz val="20"/>
        <color theme="1"/>
        <rFont val="方正仿宋简体"/>
        <charset val="134"/>
      </rPr>
      <t>，并配套彩钢棚、水、电、消防等附属设施。项目建成后，年收益率不低于同期银行贷款利率，所形成的固定资产纳入衔接项目资产管理，权属量化至村集体所有。</t>
    </r>
  </si>
  <si>
    <r>
      <rPr>
        <sz val="18"/>
        <rFont val="方正仿宋简体"/>
        <charset val="134"/>
      </rPr>
      <t>明</t>
    </r>
    <r>
      <rPr>
        <sz val="18"/>
        <rFont val="Times New Roman"/>
        <charset val="134"/>
      </rPr>
      <t xml:space="preserve">  </t>
    </r>
    <r>
      <rPr>
        <sz val="18"/>
        <rFont val="方正仿宋简体"/>
        <charset val="134"/>
      </rPr>
      <t>杰、刘山山</t>
    </r>
  </si>
  <si>
    <r>
      <rPr>
        <sz val="18"/>
        <rFont val="方正仿宋简体"/>
        <charset val="134"/>
      </rPr>
      <t>地面硬化</t>
    </r>
    <r>
      <rPr>
        <sz val="18"/>
        <rFont val="Times New Roman"/>
        <charset val="134"/>
      </rPr>
      <t>≥17300</t>
    </r>
    <r>
      <rPr>
        <sz val="18"/>
        <rFont val="宋体"/>
        <charset val="134"/>
      </rPr>
      <t>㎡，</t>
    </r>
    <r>
      <rPr>
        <sz val="18"/>
        <rFont val="方正仿宋简体"/>
        <charset val="134"/>
      </rPr>
      <t>建设小市场面积</t>
    </r>
    <r>
      <rPr>
        <sz val="18"/>
        <rFont val="Times New Roman"/>
        <charset val="134"/>
      </rPr>
      <t>≥600</t>
    </r>
    <r>
      <rPr>
        <sz val="18"/>
        <rFont val="方正仿宋简体"/>
        <charset val="134"/>
      </rPr>
      <t>平方米，项目验收合格率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经济效益：项目年收益率不低于同期银行贷款利率。</t>
    </r>
    <r>
      <rPr>
        <sz val="18"/>
        <rFont val="Times New Roman"/>
        <charset val="134"/>
      </rPr>
      <t xml:space="preserve">
</t>
    </r>
    <r>
      <rPr>
        <sz val="18"/>
        <rFont val="方正仿宋简体"/>
        <charset val="134"/>
      </rPr>
      <t>社会效益：受益脱贫人口数</t>
    </r>
    <r>
      <rPr>
        <sz val="18"/>
        <rFont val="Times New Roman"/>
        <charset val="134"/>
      </rPr>
      <t>≥12</t>
    </r>
    <r>
      <rPr>
        <sz val="18"/>
        <rFont val="方正仿宋简体"/>
        <charset val="134"/>
      </rPr>
      <t>人，有效拓宽居民增收致富渠道，持续促进农村经济发展，提高居民生活水平。</t>
    </r>
  </si>
  <si>
    <t>BCX048</t>
  </si>
  <si>
    <t>喀什地区巴楚县农副产品加工产业园建设项目</t>
  </si>
  <si>
    <t>产业园（区）</t>
  </si>
  <si>
    <r>
      <rPr>
        <sz val="18"/>
        <rFont val="方正仿宋简体"/>
        <charset val="134"/>
      </rPr>
      <t>琼库尔恰克乡</t>
    </r>
    <r>
      <rPr>
        <sz val="18"/>
        <rFont val="Times New Roman"/>
        <charset val="134"/>
      </rPr>
      <t>9</t>
    </r>
    <r>
      <rPr>
        <sz val="18"/>
        <rFont val="方正仿宋简体"/>
        <charset val="134"/>
      </rPr>
      <t>村</t>
    </r>
  </si>
  <si>
    <r>
      <rPr>
        <b/>
        <sz val="20"/>
        <rFont val="方正仿宋简体"/>
        <charset val="134"/>
      </rPr>
      <t>总投资：</t>
    </r>
    <r>
      <rPr>
        <sz val="20"/>
        <rFont val="Times New Roman"/>
        <charset val="134"/>
      </rPr>
      <t>1500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新建厂房面积</t>
    </r>
    <r>
      <rPr>
        <sz val="20"/>
        <rFont val="Times New Roman"/>
        <charset val="134"/>
      </rPr>
      <t>8748</t>
    </r>
    <r>
      <rPr>
        <sz val="20"/>
        <rFont val="宋体"/>
        <charset val="134"/>
      </rPr>
      <t>㎡</t>
    </r>
    <r>
      <rPr>
        <sz val="20"/>
        <rFont val="方正仿宋简体"/>
        <charset val="134"/>
      </rPr>
      <t>，并配套水、电、消防等相关附属设施设备。项目建成后，年收益率不低于同期银行贷款利率，所形成的固定资产纳入衔接项目资产管理，权属量化至村集体所有。</t>
    </r>
  </si>
  <si>
    <t xml:space="preserve">                                                                                                                                                           </t>
  </si>
  <si>
    <r>
      <rPr>
        <sz val="18"/>
        <rFont val="方正仿宋简体"/>
        <charset val="134"/>
      </rPr>
      <t>明</t>
    </r>
    <r>
      <rPr>
        <sz val="18"/>
        <rFont val="Times New Roman"/>
        <charset val="134"/>
      </rPr>
      <t xml:space="preserve">  </t>
    </r>
    <r>
      <rPr>
        <sz val="18"/>
        <rFont val="方正仿宋简体"/>
        <charset val="134"/>
      </rPr>
      <t>杰、高</t>
    </r>
    <r>
      <rPr>
        <sz val="18"/>
        <rFont val="Times New Roman"/>
        <charset val="134"/>
      </rPr>
      <t xml:space="preserve">  </t>
    </r>
    <r>
      <rPr>
        <sz val="18"/>
        <rFont val="方正仿宋简体"/>
        <charset val="134"/>
      </rPr>
      <t>疆</t>
    </r>
  </si>
  <si>
    <r>
      <rPr>
        <sz val="20"/>
        <rFont val="方正仿宋简体"/>
        <charset val="134"/>
      </rPr>
      <t>新增建设面积</t>
    </r>
    <r>
      <rPr>
        <sz val="20"/>
        <rFont val="Times New Roman"/>
        <charset val="134"/>
      </rPr>
      <t>≥8748</t>
    </r>
    <r>
      <rPr>
        <sz val="20"/>
        <rFont val="宋体"/>
        <charset val="134"/>
      </rPr>
      <t>㎡</t>
    </r>
    <r>
      <rPr>
        <sz val="20"/>
        <rFont val="方正仿宋简体"/>
        <charset val="134"/>
      </rPr>
      <t>，项目验收合格率</t>
    </r>
    <r>
      <rPr>
        <sz val="20"/>
        <rFont val="Times New Roman"/>
        <charset val="134"/>
      </rPr>
      <t xml:space="preserve">100%.
</t>
    </r>
    <r>
      <rPr>
        <sz val="20"/>
        <rFont val="方正仿宋简体"/>
        <charset val="134"/>
      </rPr>
      <t>经济效益：项目年收益率不低于同期银行贷款利率，带动增加脱贫户全年总收入</t>
    </r>
    <r>
      <rPr>
        <sz val="20"/>
        <rFont val="Times New Roman"/>
        <charset val="134"/>
      </rPr>
      <t>≥24</t>
    </r>
    <r>
      <rPr>
        <sz val="20"/>
        <rFont val="方正仿宋简体"/>
        <charset val="134"/>
      </rPr>
      <t>万元，受益脱贫户（含监测帮扶对象）</t>
    </r>
    <r>
      <rPr>
        <sz val="20"/>
        <rFont val="Times New Roman"/>
        <charset val="134"/>
      </rPr>
      <t>≥100</t>
    </r>
    <r>
      <rPr>
        <sz val="20"/>
        <rFont val="方正仿宋简体"/>
        <charset val="134"/>
      </rPr>
      <t>人。</t>
    </r>
    <r>
      <rPr>
        <sz val="20"/>
        <rFont val="Times New Roman"/>
        <charset val="134"/>
      </rPr>
      <t xml:space="preserve">
</t>
    </r>
    <r>
      <rPr>
        <sz val="20"/>
        <rFont val="方正仿宋简体"/>
        <charset val="134"/>
      </rPr>
      <t>社会效益：通过发展乡镇小微产业园，推动乡镇经济发展，开发稳定就业岗位，满足群众就近就地就业需求，并形成资产分红，带动农户增收致富。</t>
    </r>
  </si>
  <si>
    <t>BCX049</t>
  </si>
  <si>
    <r>
      <rPr>
        <sz val="18"/>
        <rFont val="方正仿宋简体"/>
        <charset val="134"/>
      </rPr>
      <t>巴楚县</t>
    </r>
    <r>
      <rPr>
        <sz val="18"/>
        <rFont val="Times New Roman"/>
        <charset val="134"/>
      </rPr>
      <t>2024</t>
    </r>
    <r>
      <rPr>
        <sz val="18"/>
        <rFont val="方正仿宋简体"/>
        <charset val="134"/>
      </rPr>
      <t>年动物防疫体系建设项目</t>
    </r>
  </si>
  <si>
    <t>农业社会化服务</t>
  </si>
  <si>
    <r>
      <rPr>
        <b/>
        <sz val="18"/>
        <rFont val="方正仿宋简体"/>
        <charset val="134"/>
      </rPr>
      <t>总投资：</t>
    </r>
    <r>
      <rPr>
        <sz val="18"/>
        <rFont val="Times New Roman"/>
        <charset val="134"/>
      </rPr>
      <t>450</t>
    </r>
    <r>
      <rPr>
        <sz val="18"/>
        <rFont val="方正仿宋简体"/>
        <charset val="134"/>
      </rPr>
      <t>万元（其他资金</t>
    </r>
    <r>
      <rPr>
        <sz val="18"/>
        <rFont val="Times New Roman"/>
        <charset val="134"/>
      </rPr>
      <t>150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依据《关于加快新疆肉羊产业高质量发展的实施意见》（新政办发〔</t>
    </r>
    <r>
      <rPr>
        <sz val="18"/>
        <rFont val="Times New Roman"/>
        <charset val="134"/>
      </rPr>
      <t>2023</t>
    </r>
    <r>
      <rPr>
        <sz val="18"/>
        <rFont val="方正仿宋简体"/>
        <charset val="134"/>
      </rPr>
      <t>〕</t>
    </r>
    <r>
      <rPr>
        <sz val="18"/>
        <rFont val="Times New Roman"/>
        <charset val="134"/>
      </rPr>
      <t>24</t>
    </r>
    <r>
      <rPr>
        <sz val="18"/>
        <rFont val="方正仿宋简体"/>
        <charset val="134"/>
      </rPr>
      <t>号），完善县乡村三级动物体系和政府购买技术服务，根据全县牲畜存栏量，以政府购买技术服务方式，对广大养殖户在畜禽防疫、科学饲养管理、疫病防治、技术培训等方面进行服务，防疫牛不低于</t>
    </r>
    <r>
      <rPr>
        <sz val="18"/>
        <rFont val="Times New Roman"/>
        <charset val="134"/>
      </rPr>
      <t>3</t>
    </r>
    <r>
      <rPr>
        <sz val="18"/>
        <rFont val="方正仿宋简体"/>
        <charset val="134"/>
      </rPr>
      <t>万头，羊不低于</t>
    </r>
    <r>
      <rPr>
        <sz val="18"/>
        <rFont val="Times New Roman"/>
        <charset val="134"/>
      </rPr>
      <t>55</t>
    </r>
    <r>
      <rPr>
        <sz val="18"/>
        <rFont val="方正仿宋简体"/>
        <charset val="134"/>
      </rPr>
      <t>万只，禽类不低于</t>
    </r>
    <r>
      <rPr>
        <sz val="18"/>
        <rFont val="Times New Roman"/>
        <charset val="134"/>
      </rPr>
      <t>150</t>
    </r>
    <r>
      <rPr>
        <sz val="18"/>
        <rFont val="方正仿宋简体"/>
        <charset val="134"/>
      </rPr>
      <t>万羽，年防疫畜禽总次数不低于</t>
    </r>
    <r>
      <rPr>
        <sz val="18"/>
        <rFont val="Times New Roman"/>
        <charset val="134"/>
      </rPr>
      <t>650</t>
    </r>
    <r>
      <rPr>
        <sz val="18"/>
        <rFont val="方正仿宋简体"/>
        <charset val="134"/>
      </rPr>
      <t>万次。</t>
    </r>
  </si>
  <si>
    <t>次</t>
  </si>
  <si>
    <r>
      <rPr>
        <sz val="18"/>
        <rFont val="方正仿宋简体"/>
        <charset val="134"/>
      </rPr>
      <t>防疫牛</t>
    </r>
    <r>
      <rPr>
        <sz val="18"/>
        <rFont val="Times New Roman"/>
        <charset val="134"/>
      </rPr>
      <t>≥3</t>
    </r>
    <r>
      <rPr>
        <sz val="18"/>
        <rFont val="方正仿宋简体"/>
        <charset val="134"/>
      </rPr>
      <t>万头，羊</t>
    </r>
    <r>
      <rPr>
        <sz val="18"/>
        <rFont val="Times New Roman"/>
        <charset val="134"/>
      </rPr>
      <t>≥55</t>
    </r>
    <r>
      <rPr>
        <sz val="18"/>
        <rFont val="方正仿宋简体"/>
        <charset val="134"/>
      </rPr>
      <t>万只，禽类</t>
    </r>
    <r>
      <rPr>
        <sz val="18"/>
        <rFont val="Times New Roman"/>
        <charset val="134"/>
      </rPr>
      <t>≥150</t>
    </r>
    <r>
      <rPr>
        <sz val="18"/>
        <rFont val="方正仿宋简体"/>
        <charset val="134"/>
      </rPr>
      <t>万羽，年防疫畜禽总次数</t>
    </r>
    <r>
      <rPr>
        <sz val="18"/>
        <rFont val="Times New Roman"/>
        <charset val="134"/>
      </rPr>
      <t>≥650</t>
    </r>
    <r>
      <rPr>
        <sz val="18"/>
        <rFont val="方正仿宋简体"/>
        <charset val="134"/>
      </rPr>
      <t>万次。</t>
    </r>
    <r>
      <rPr>
        <sz val="18"/>
        <rFont val="Times New Roman"/>
        <charset val="134"/>
      </rPr>
      <t xml:space="preserve">
</t>
    </r>
    <r>
      <rPr>
        <sz val="18"/>
        <rFont val="方正仿宋简体"/>
        <charset val="134"/>
      </rPr>
      <t>社会效益：通过政府组建畜牧业服务队建设，有效解决广大养殖户在畜禽养殖过程中遇到的困难，指导科学饲养、规范防疫，保障牲畜健康，提高出栏率，增加农户收入。</t>
    </r>
  </si>
  <si>
    <t>BCX050</t>
  </si>
  <si>
    <r>
      <rPr>
        <sz val="18"/>
        <rFont val="方正仿宋简体"/>
        <charset val="134"/>
      </rPr>
      <t>巴楚县</t>
    </r>
    <r>
      <rPr>
        <sz val="18"/>
        <rFont val="Times New Roman"/>
        <charset val="134"/>
      </rPr>
      <t>2024</t>
    </r>
    <r>
      <rPr>
        <sz val="18"/>
        <rFont val="方正仿宋简体"/>
        <charset val="134"/>
      </rPr>
      <t>年色力布亚镇拜什吐普（</t>
    </r>
    <r>
      <rPr>
        <sz val="18"/>
        <rFont val="Times New Roman"/>
        <charset val="134"/>
      </rPr>
      <t>15</t>
    </r>
    <r>
      <rPr>
        <sz val="18"/>
        <rFont val="方正仿宋简体"/>
        <charset val="134"/>
      </rPr>
      <t>）村重点示范村建设项目</t>
    </r>
  </si>
  <si>
    <t>开展县乡村公共服务一体化示范创建</t>
  </si>
  <si>
    <r>
      <rPr>
        <sz val="18"/>
        <rFont val="方正仿宋简体"/>
        <charset val="134"/>
      </rPr>
      <t>色力布亚镇</t>
    </r>
    <r>
      <rPr>
        <sz val="18"/>
        <rFont val="Times New Roman"/>
        <charset val="134"/>
      </rPr>
      <t>15</t>
    </r>
    <r>
      <rPr>
        <sz val="18"/>
        <rFont val="方正仿宋简体"/>
        <charset val="134"/>
      </rPr>
      <t>村</t>
    </r>
  </si>
  <si>
    <r>
      <rPr>
        <b/>
        <sz val="20"/>
        <rFont val="方正仿宋简体"/>
        <charset val="134"/>
      </rPr>
      <t>总投资：</t>
    </r>
    <r>
      <rPr>
        <sz val="20"/>
        <rFont val="Times New Roman"/>
        <charset val="134"/>
      </rPr>
      <t>2000</t>
    </r>
    <r>
      <rPr>
        <sz val="20"/>
        <rFont val="方正仿宋简体"/>
        <charset val="134"/>
      </rPr>
      <t>万</t>
    </r>
    <r>
      <rPr>
        <sz val="20"/>
        <rFont val="Times New Roman"/>
        <charset val="134"/>
      </rPr>
      <t xml:space="preserve">
</t>
    </r>
    <r>
      <rPr>
        <b/>
        <sz val="20"/>
        <rFont val="方正仿宋简体"/>
        <charset val="134"/>
      </rPr>
      <t>建设内容：</t>
    </r>
    <r>
      <rPr>
        <sz val="20"/>
        <rFont val="方正仿宋简体"/>
        <charset val="134"/>
      </rPr>
      <t>围绕色力布亚镇</t>
    </r>
    <r>
      <rPr>
        <sz val="20"/>
        <rFont val="Times New Roman"/>
        <charset val="134"/>
      </rPr>
      <t>15</t>
    </r>
    <r>
      <rPr>
        <sz val="20"/>
        <rFont val="方正仿宋简体"/>
        <charset val="134"/>
      </rPr>
      <t>村产业发展、农业污染治理、补齐农村公共基础设施等方面进行建设，主要是土地碎片化整理</t>
    </r>
    <r>
      <rPr>
        <sz val="20"/>
        <rFont val="Times New Roman"/>
        <charset val="134"/>
      </rPr>
      <t>258.30</t>
    </r>
    <r>
      <rPr>
        <sz val="20"/>
        <rFont val="方正仿宋简体"/>
        <charset val="134"/>
      </rPr>
      <t>亩，建设小市场</t>
    </r>
    <r>
      <rPr>
        <sz val="20"/>
        <rFont val="Times New Roman"/>
        <charset val="134"/>
      </rPr>
      <t>1642.20</t>
    </r>
    <r>
      <rPr>
        <sz val="20"/>
        <rFont val="宋体"/>
        <charset val="134"/>
      </rPr>
      <t>㎡，</t>
    </r>
    <r>
      <rPr>
        <sz val="20"/>
        <rFont val="方正仿宋简体"/>
        <charset val="134"/>
      </rPr>
      <t>新建污水管网</t>
    </r>
    <r>
      <rPr>
        <sz val="20"/>
        <rFont val="Times New Roman"/>
        <charset val="134"/>
      </rPr>
      <t>25.43km</t>
    </r>
    <r>
      <rPr>
        <sz val="20"/>
        <rFont val="方正仿宋简体"/>
        <charset val="134"/>
      </rPr>
      <t>，其中：</t>
    </r>
    <r>
      <rPr>
        <sz val="20"/>
        <rFont val="Times New Roman"/>
        <charset val="134"/>
      </rPr>
      <t>DN400</t>
    </r>
    <r>
      <rPr>
        <sz val="20"/>
        <rFont val="方正仿宋简体"/>
        <charset val="134"/>
      </rPr>
      <t>双壁波纹管</t>
    </r>
    <r>
      <rPr>
        <sz val="20"/>
        <rFont val="Times New Roman"/>
        <charset val="134"/>
      </rPr>
      <t>2.12km</t>
    </r>
    <r>
      <rPr>
        <sz val="20"/>
        <rFont val="方正仿宋简体"/>
        <charset val="134"/>
      </rPr>
      <t>、</t>
    </r>
    <r>
      <rPr>
        <sz val="20"/>
        <rFont val="Times New Roman"/>
        <charset val="134"/>
      </rPr>
      <t>dn300</t>
    </r>
    <r>
      <rPr>
        <sz val="20"/>
        <rFont val="方正仿宋简体"/>
        <charset val="134"/>
      </rPr>
      <t>双壁波纹管</t>
    </r>
    <r>
      <rPr>
        <sz val="20"/>
        <rFont val="Times New Roman"/>
        <charset val="134"/>
      </rPr>
      <t>9.00km</t>
    </r>
    <r>
      <rPr>
        <sz val="20"/>
        <rFont val="方正仿宋简体"/>
        <charset val="134"/>
      </rPr>
      <t>、</t>
    </r>
    <r>
      <rPr>
        <sz val="20"/>
        <rFont val="Times New Roman"/>
        <charset val="134"/>
      </rPr>
      <t>dn225</t>
    </r>
    <r>
      <rPr>
        <sz val="20"/>
        <rFont val="方正仿宋简体"/>
        <charset val="134"/>
      </rPr>
      <t>双壁波纹管</t>
    </r>
    <r>
      <rPr>
        <sz val="20"/>
        <rFont val="Times New Roman"/>
        <charset val="134"/>
      </rPr>
      <t>0.27km</t>
    </r>
    <r>
      <rPr>
        <sz val="20"/>
        <rFont val="方正仿宋简体"/>
        <charset val="134"/>
      </rPr>
      <t>、</t>
    </r>
    <r>
      <rPr>
        <sz val="20"/>
        <rFont val="Times New Roman"/>
        <charset val="134"/>
      </rPr>
      <t>dn110</t>
    </r>
    <r>
      <rPr>
        <sz val="20"/>
        <rFont val="方正仿宋简体"/>
        <charset val="134"/>
      </rPr>
      <t>压力管网</t>
    </r>
    <r>
      <rPr>
        <sz val="20"/>
        <rFont val="Times New Roman"/>
        <charset val="134"/>
      </rPr>
      <t>4.15km</t>
    </r>
    <r>
      <rPr>
        <sz val="20"/>
        <rFont val="方正仿宋简体"/>
        <charset val="134"/>
      </rPr>
      <t>、</t>
    </r>
    <r>
      <rPr>
        <sz val="20"/>
        <rFont val="Times New Roman"/>
        <charset val="134"/>
      </rPr>
      <t>dn110</t>
    </r>
    <r>
      <rPr>
        <sz val="20"/>
        <rFont val="方正仿宋简体"/>
        <charset val="134"/>
      </rPr>
      <t>入户管网</t>
    </r>
    <r>
      <rPr>
        <sz val="20"/>
        <rFont val="Times New Roman"/>
        <charset val="134"/>
      </rPr>
      <t>9.89km</t>
    </r>
    <r>
      <rPr>
        <sz val="20"/>
        <rFont val="方正仿宋简体"/>
        <charset val="134"/>
      </rPr>
      <t>；新建污水提升泵站</t>
    </r>
    <r>
      <rPr>
        <sz val="20"/>
        <rFont val="Times New Roman"/>
        <charset val="134"/>
      </rPr>
      <t>8</t>
    </r>
    <r>
      <rPr>
        <sz val="20"/>
        <rFont val="方正仿宋简体"/>
        <charset val="134"/>
      </rPr>
      <t>座；道路提升改造</t>
    </r>
    <r>
      <rPr>
        <sz val="20"/>
        <rFont val="Times New Roman"/>
        <charset val="134"/>
      </rPr>
      <t>13800.00</t>
    </r>
    <r>
      <rPr>
        <sz val="20"/>
        <rFont val="宋体"/>
        <charset val="134"/>
      </rPr>
      <t>㎡</t>
    </r>
    <r>
      <rPr>
        <sz val="20"/>
        <rFont val="方正仿宋简体"/>
        <charset val="134"/>
      </rPr>
      <t>；配套相关附属设施设备。项目建成后，所形成的固定资产纳入衔接项目资产管理，权属归村集体所有。</t>
    </r>
  </si>
  <si>
    <t>色力布亚镇人民政府</t>
  </si>
  <si>
    <t>何彬龙、蒋久健</t>
  </si>
  <si>
    <r>
      <rPr>
        <sz val="20"/>
        <rFont val="方正仿宋简体"/>
        <charset val="134"/>
      </rPr>
      <t>铺设污水管网</t>
    </r>
    <r>
      <rPr>
        <sz val="20"/>
        <rFont val="Times New Roman"/>
        <charset val="134"/>
      </rPr>
      <t>≥25.43km</t>
    </r>
    <r>
      <rPr>
        <sz val="20"/>
        <rFont val="方正仿宋简体"/>
        <charset val="134"/>
      </rPr>
      <t>，土地平整或高效节水面积</t>
    </r>
    <r>
      <rPr>
        <sz val="20"/>
        <rFont val="Times New Roman"/>
        <charset val="134"/>
      </rPr>
      <t>≥303.575</t>
    </r>
    <r>
      <rPr>
        <sz val="20"/>
        <rFont val="方正仿宋简体"/>
        <charset val="134"/>
      </rPr>
      <t>亩，建设小市场</t>
    </r>
    <r>
      <rPr>
        <sz val="20"/>
        <rFont val="Times New Roman"/>
        <charset val="134"/>
      </rPr>
      <t>≥1642.2</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社会效益：通过本项目的实施，项目受益人口</t>
    </r>
    <r>
      <rPr>
        <sz val="20"/>
        <rFont val="Times New Roman"/>
        <charset val="134"/>
      </rPr>
      <t>638</t>
    </r>
    <r>
      <rPr>
        <sz val="20"/>
        <rFont val="方正仿宋简体"/>
        <charset val="134"/>
      </rPr>
      <t>户</t>
    </r>
    <r>
      <rPr>
        <sz val="20"/>
        <rFont val="Times New Roman"/>
        <charset val="134"/>
      </rPr>
      <t>2358</t>
    </r>
    <r>
      <rPr>
        <sz val="20"/>
        <rFont val="方正仿宋简体"/>
        <charset val="134"/>
      </rPr>
      <t>人，有效提高土地利用率，持续改善村容村貌和群众生产生活条件。</t>
    </r>
  </si>
  <si>
    <t>BCX051</t>
  </si>
  <si>
    <r>
      <rPr>
        <sz val="18"/>
        <rFont val="方正仿宋简体"/>
        <charset val="134"/>
      </rPr>
      <t>巴楚县</t>
    </r>
    <r>
      <rPr>
        <sz val="18"/>
        <rFont val="Times New Roman"/>
        <charset val="134"/>
      </rPr>
      <t>2024</t>
    </r>
    <r>
      <rPr>
        <sz val="18"/>
        <rFont val="方正仿宋简体"/>
        <charset val="134"/>
      </rPr>
      <t>年恰尔巴格乡其盖里克（</t>
    </r>
    <r>
      <rPr>
        <sz val="18"/>
        <rFont val="Times New Roman"/>
        <charset val="134"/>
      </rPr>
      <t>12</t>
    </r>
    <r>
      <rPr>
        <sz val="18"/>
        <rFont val="方正仿宋简体"/>
        <charset val="134"/>
      </rPr>
      <t>）村重点示范村建设项目</t>
    </r>
  </si>
  <si>
    <r>
      <rPr>
        <sz val="18"/>
        <rFont val="方正仿宋简体"/>
        <charset val="134"/>
      </rPr>
      <t>恰尔巴格乡</t>
    </r>
    <r>
      <rPr>
        <sz val="18"/>
        <rFont val="Times New Roman"/>
        <charset val="134"/>
      </rPr>
      <t>12</t>
    </r>
    <r>
      <rPr>
        <sz val="18"/>
        <rFont val="方正仿宋简体"/>
        <charset val="134"/>
      </rPr>
      <t>村</t>
    </r>
  </si>
  <si>
    <r>
      <rPr>
        <b/>
        <sz val="20"/>
        <rFont val="方正仿宋简体"/>
        <charset val="134"/>
      </rPr>
      <t>总投资：</t>
    </r>
    <r>
      <rPr>
        <sz val="20"/>
        <rFont val="Times New Roman"/>
        <charset val="134"/>
      </rPr>
      <t>2000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围绕恰尔巴格乡</t>
    </r>
    <r>
      <rPr>
        <sz val="20"/>
        <rFont val="Times New Roman"/>
        <charset val="134"/>
      </rPr>
      <t>12</t>
    </r>
    <r>
      <rPr>
        <sz val="20"/>
        <rFont val="方正仿宋简体"/>
        <charset val="134"/>
      </rPr>
      <t>村产业发展、农业污染治理、补齐农村公共基础设施等方面进行建设，主要是土地平整及碎片化整理</t>
    </r>
    <r>
      <rPr>
        <sz val="20"/>
        <rFont val="Times New Roman"/>
        <charset val="134"/>
      </rPr>
      <t>991</t>
    </r>
    <r>
      <rPr>
        <sz val="20"/>
        <rFont val="方正仿宋简体"/>
        <charset val="134"/>
      </rPr>
      <t>亩</t>
    </r>
    <r>
      <rPr>
        <sz val="20"/>
        <rFont val="Times New Roman"/>
        <charset val="134"/>
      </rPr>
      <t>(</t>
    </r>
    <r>
      <rPr>
        <sz val="20"/>
        <rFont val="方正仿宋简体"/>
        <charset val="134"/>
      </rPr>
      <t>配套高效节水改造提升</t>
    </r>
    <r>
      <rPr>
        <sz val="20"/>
        <rFont val="Times New Roman"/>
        <charset val="134"/>
      </rPr>
      <t>)</t>
    </r>
    <r>
      <rPr>
        <sz val="20"/>
        <rFont val="方正仿宋简体"/>
        <charset val="134"/>
      </rPr>
      <t>，建设防渗渠</t>
    </r>
    <r>
      <rPr>
        <sz val="20"/>
        <rFont val="Times New Roman"/>
        <charset val="134"/>
      </rPr>
      <t>5.013km</t>
    </r>
    <r>
      <rPr>
        <sz val="20"/>
        <rFont val="方正仿宋简体"/>
        <charset val="134"/>
      </rPr>
      <t>、产业附属用房</t>
    </r>
    <r>
      <rPr>
        <sz val="20"/>
        <rFont val="Times New Roman"/>
        <charset val="134"/>
      </rPr>
      <t>1000</t>
    </r>
    <r>
      <rPr>
        <sz val="20"/>
        <rFont val="宋体"/>
        <charset val="134"/>
      </rPr>
      <t>㎡</t>
    </r>
    <r>
      <rPr>
        <sz val="20"/>
        <rFont val="方正仿宋简体"/>
        <charset val="134"/>
      </rPr>
      <t>、农贸市场</t>
    </r>
    <r>
      <rPr>
        <sz val="20"/>
        <rFont val="Times New Roman"/>
        <charset val="134"/>
      </rPr>
      <t>34545</t>
    </r>
    <r>
      <rPr>
        <sz val="20"/>
        <rFont val="宋体"/>
        <charset val="134"/>
      </rPr>
      <t>㎡</t>
    </r>
    <r>
      <rPr>
        <sz val="20"/>
        <rFont val="方正仿宋简体"/>
        <charset val="134"/>
      </rPr>
      <t>、公共厕所</t>
    </r>
    <r>
      <rPr>
        <sz val="20"/>
        <rFont val="Times New Roman"/>
        <charset val="134"/>
      </rPr>
      <t>50</t>
    </r>
    <r>
      <rPr>
        <sz val="20"/>
        <rFont val="宋体"/>
        <charset val="134"/>
      </rPr>
      <t>㎡</t>
    </r>
    <r>
      <rPr>
        <sz val="20"/>
        <rFont val="方正仿宋简体"/>
        <charset val="134"/>
      </rPr>
      <t>，</t>
    </r>
    <r>
      <rPr>
        <sz val="20"/>
        <rFont val="Times New Roman"/>
        <charset val="134"/>
      </rPr>
      <t xml:space="preserve"> </t>
    </r>
    <r>
      <rPr>
        <sz val="20"/>
        <rFont val="方正仿宋简体"/>
        <charset val="134"/>
      </rPr>
      <t>新建</t>
    </r>
    <r>
      <rPr>
        <sz val="20"/>
        <rFont val="Times New Roman"/>
        <charset val="134"/>
      </rPr>
      <t>HDPE</t>
    </r>
    <r>
      <rPr>
        <sz val="20"/>
        <rFont val="方正仿宋简体"/>
        <charset val="134"/>
      </rPr>
      <t>双壁波纹污水管</t>
    </r>
    <r>
      <rPr>
        <sz val="20"/>
        <rFont val="Times New Roman"/>
        <charset val="134"/>
      </rPr>
      <t>5.505km(DE225-DE315)</t>
    </r>
    <r>
      <rPr>
        <sz val="20"/>
        <rFont val="方正仿宋简体"/>
        <charset val="134"/>
      </rPr>
      <t>、新建</t>
    </r>
    <r>
      <rPr>
        <sz val="20"/>
        <rFont val="Times New Roman"/>
        <charset val="134"/>
      </rPr>
      <t>PVC-U</t>
    </r>
    <r>
      <rPr>
        <sz val="20"/>
        <rFont val="方正仿宋简体"/>
        <charset val="134"/>
      </rPr>
      <t>污水管</t>
    </r>
    <r>
      <rPr>
        <sz val="20"/>
        <rFont val="Times New Roman"/>
        <charset val="134"/>
      </rPr>
      <t>2.92km</t>
    </r>
    <r>
      <rPr>
        <sz val="20"/>
        <rFont val="方正仿宋简体"/>
        <charset val="134"/>
      </rPr>
      <t>（</t>
    </r>
    <r>
      <rPr>
        <sz val="20"/>
        <rFont val="Times New Roman"/>
        <charset val="134"/>
      </rPr>
      <t>De110</t>
    </r>
    <r>
      <rPr>
        <sz val="20"/>
        <rFont val="方正仿宋简体"/>
        <charset val="134"/>
      </rPr>
      <t>）、</t>
    </r>
    <r>
      <rPr>
        <sz val="20"/>
        <rFont val="Times New Roman"/>
        <charset val="134"/>
      </rPr>
      <t>PE</t>
    </r>
    <r>
      <rPr>
        <sz val="20"/>
        <rFont val="方正仿宋简体"/>
        <charset val="134"/>
      </rPr>
      <t>污水管</t>
    </r>
    <r>
      <rPr>
        <sz val="20"/>
        <rFont val="Times New Roman"/>
        <charset val="134"/>
      </rPr>
      <t>2.7km</t>
    </r>
    <r>
      <rPr>
        <sz val="20"/>
        <rFont val="方正仿宋简体"/>
        <charset val="134"/>
      </rPr>
      <t>（</t>
    </r>
    <r>
      <rPr>
        <sz val="20"/>
        <rFont val="Times New Roman"/>
        <charset val="134"/>
      </rPr>
      <t>DE110-DE225</t>
    </r>
    <r>
      <rPr>
        <sz val="20"/>
        <rFont val="方正仿宋简体"/>
        <charset val="134"/>
      </rPr>
      <t>），新建一体化污水提升泵站</t>
    </r>
    <r>
      <rPr>
        <sz val="20"/>
        <rFont val="Times New Roman"/>
        <charset val="134"/>
      </rPr>
      <t>2</t>
    </r>
    <r>
      <rPr>
        <sz val="20"/>
        <rFont val="方正仿宋简体"/>
        <charset val="134"/>
      </rPr>
      <t>座、污水处理站</t>
    </r>
    <r>
      <rPr>
        <sz val="20"/>
        <rFont val="Times New Roman"/>
        <charset val="134"/>
      </rPr>
      <t>1</t>
    </r>
    <r>
      <rPr>
        <sz val="20"/>
        <rFont val="方正仿宋简体"/>
        <charset val="134"/>
      </rPr>
      <t>座，建设检查井</t>
    </r>
    <r>
      <rPr>
        <sz val="20"/>
        <rFont val="Times New Roman"/>
        <charset val="134"/>
      </rPr>
      <t>177</t>
    </r>
    <r>
      <rPr>
        <sz val="20"/>
        <rFont val="方正仿宋简体"/>
        <charset val="134"/>
      </rPr>
      <t>个并配套附属设施；并配套</t>
    </r>
    <r>
      <rPr>
        <sz val="20"/>
        <rFont val="Times New Roman"/>
        <charset val="134"/>
      </rPr>
      <t>15m³</t>
    </r>
    <r>
      <rPr>
        <sz val="20"/>
        <rFont val="方正仿宋简体"/>
        <charset val="134"/>
      </rPr>
      <t>压缩式垃圾清运车</t>
    </r>
    <r>
      <rPr>
        <sz val="20"/>
        <rFont val="Times New Roman"/>
        <charset val="134"/>
      </rPr>
      <t>1</t>
    </r>
    <r>
      <rPr>
        <sz val="20"/>
        <rFont val="方正仿宋简体"/>
        <charset val="134"/>
      </rPr>
      <t>辆、</t>
    </r>
    <r>
      <rPr>
        <sz val="20"/>
        <rFont val="Times New Roman"/>
        <charset val="134"/>
      </rPr>
      <t>5000L</t>
    </r>
    <r>
      <rPr>
        <sz val="20"/>
        <rFont val="方正仿宋简体"/>
        <charset val="134"/>
      </rPr>
      <t>垃圾船</t>
    </r>
    <r>
      <rPr>
        <sz val="20"/>
        <rFont val="Times New Roman"/>
        <charset val="134"/>
      </rPr>
      <t>5</t>
    </r>
    <r>
      <rPr>
        <sz val="20"/>
        <rFont val="方正仿宋简体"/>
        <charset val="134"/>
      </rPr>
      <t>个。项目建成后，所形成的固定资产纳入衔接项目资产管理，权属归村集体所有。</t>
    </r>
  </si>
  <si>
    <t>何彬龙、贾中元</t>
  </si>
  <si>
    <r>
      <rPr>
        <sz val="20"/>
        <rFont val="方正仿宋简体"/>
        <charset val="134"/>
      </rPr>
      <t>铺设污水管网</t>
    </r>
    <r>
      <rPr>
        <sz val="20"/>
        <rFont val="Times New Roman"/>
        <charset val="134"/>
      </rPr>
      <t>≥11.125km</t>
    </r>
    <r>
      <rPr>
        <sz val="20"/>
        <rFont val="方正仿宋简体"/>
        <charset val="134"/>
      </rPr>
      <t>，土地平整或高效节水面积</t>
    </r>
    <r>
      <rPr>
        <sz val="20"/>
        <rFont val="Times New Roman"/>
        <charset val="134"/>
      </rPr>
      <t>≥991</t>
    </r>
    <r>
      <rPr>
        <sz val="20"/>
        <rFont val="方正仿宋简体"/>
        <charset val="134"/>
      </rPr>
      <t>亩，建设产业附属用房</t>
    </r>
    <r>
      <rPr>
        <sz val="20"/>
        <rFont val="Times New Roman"/>
        <charset val="134"/>
      </rPr>
      <t>≥1000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社会效益：通过本项目的实施，项目受益人口</t>
    </r>
    <r>
      <rPr>
        <sz val="20"/>
        <rFont val="Times New Roman"/>
        <charset val="134"/>
      </rPr>
      <t>275</t>
    </r>
    <r>
      <rPr>
        <sz val="20"/>
        <rFont val="方正仿宋简体"/>
        <charset val="134"/>
      </rPr>
      <t>户</t>
    </r>
    <r>
      <rPr>
        <sz val="20"/>
        <rFont val="Times New Roman"/>
        <charset val="134"/>
      </rPr>
      <t>974</t>
    </r>
    <r>
      <rPr>
        <sz val="20"/>
        <rFont val="方正仿宋简体"/>
        <charset val="134"/>
      </rPr>
      <t>人，有效提高土地利用率，持续改善村容村貌和群众生产生活条件。</t>
    </r>
  </si>
  <si>
    <r>
      <rPr>
        <sz val="18"/>
        <rFont val="宋体"/>
        <charset val="134"/>
      </rPr>
      <t>比示范村项目表少</t>
    </r>
    <r>
      <rPr>
        <sz val="18"/>
        <rFont val="Times New Roman"/>
        <charset val="134"/>
      </rPr>
      <t>298.9</t>
    </r>
    <r>
      <rPr>
        <sz val="18"/>
        <rFont val="宋体"/>
        <charset val="134"/>
      </rPr>
      <t>万元</t>
    </r>
  </si>
  <si>
    <t>BCX052</t>
  </si>
  <si>
    <r>
      <rPr>
        <sz val="18"/>
        <rFont val="方正仿宋简体"/>
        <charset val="134"/>
      </rPr>
      <t>巴楚县多来提巴格乡恰江（</t>
    </r>
    <r>
      <rPr>
        <sz val="18"/>
        <rFont val="Times New Roman"/>
        <charset val="134"/>
      </rPr>
      <t>4</t>
    </r>
    <r>
      <rPr>
        <sz val="18"/>
        <rFont val="方正仿宋简体"/>
        <charset val="134"/>
      </rPr>
      <t>）村重点示范村建设项目</t>
    </r>
  </si>
  <si>
    <r>
      <rPr>
        <b/>
        <sz val="20"/>
        <rFont val="方正仿宋简体"/>
        <charset val="134"/>
      </rPr>
      <t>总投资：</t>
    </r>
    <r>
      <rPr>
        <sz val="20"/>
        <rFont val="Times New Roman"/>
        <charset val="134"/>
      </rPr>
      <t>1000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围绕多来提巴格乡</t>
    </r>
    <r>
      <rPr>
        <sz val="20"/>
        <rFont val="Times New Roman"/>
        <charset val="134"/>
      </rPr>
      <t>4</t>
    </r>
    <r>
      <rPr>
        <sz val="20"/>
        <rFont val="方正仿宋简体"/>
        <charset val="134"/>
      </rPr>
      <t>村产业发展、农业污染治理、补齐农村公共基础设施等方面进行建设，主要是建设</t>
    </r>
    <r>
      <rPr>
        <sz val="20"/>
        <rFont val="Times New Roman"/>
        <charset val="134"/>
      </rPr>
      <t>Dn300HDPE</t>
    </r>
    <r>
      <rPr>
        <sz val="20"/>
        <rFont val="方正仿宋简体"/>
        <charset val="134"/>
      </rPr>
      <t>双壁波纹管</t>
    </r>
    <r>
      <rPr>
        <sz val="20"/>
        <rFont val="Times New Roman"/>
        <charset val="134"/>
      </rPr>
      <t>12Km</t>
    </r>
    <r>
      <rPr>
        <sz val="20"/>
        <rFont val="方正仿宋简体"/>
        <charset val="134"/>
      </rPr>
      <t>，污水检查井</t>
    </r>
    <r>
      <rPr>
        <sz val="20"/>
        <rFont val="Times New Roman"/>
        <charset val="134"/>
      </rPr>
      <t>400</t>
    </r>
    <r>
      <rPr>
        <sz val="20"/>
        <rFont val="方正仿宋简体"/>
        <charset val="134"/>
      </rPr>
      <t>座，一体化</t>
    </r>
    <r>
      <rPr>
        <sz val="20"/>
        <rFont val="Times New Roman"/>
        <charset val="134"/>
      </rPr>
      <t xml:space="preserve"> (</t>
    </r>
    <r>
      <rPr>
        <sz val="20"/>
        <rFont val="方正仿宋简体"/>
        <charset val="134"/>
      </rPr>
      <t>提升</t>
    </r>
    <r>
      <rPr>
        <sz val="20"/>
        <rFont val="Times New Roman"/>
        <charset val="134"/>
      </rPr>
      <t>)</t>
    </r>
    <r>
      <rPr>
        <sz val="20"/>
        <rFont val="方正仿宋简体"/>
        <charset val="134"/>
      </rPr>
      <t>泵站</t>
    </r>
    <r>
      <rPr>
        <sz val="20"/>
        <rFont val="Times New Roman"/>
        <charset val="134"/>
      </rPr>
      <t>6</t>
    </r>
    <r>
      <rPr>
        <sz val="20"/>
        <rFont val="方正仿宋简体"/>
        <charset val="134"/>
      </rPr>
      <t>台，配备相关附属设施等。新建土地碎片化整理</t>
    </r>
    <r>
      <rPr>
        <sz val="20"/>
        <rFont val="Times New Roman"/>
        <charset val="134"/>
      </rPr>
      <t>338</t>
    </r>
    <r>
      <rPr>
        <sz val="20"/>
        <rFont val="方正仿宋简体"/>
        <charset val="134"/>
      </rPr>
      <t>亩、</t>
    </r>
    <r>
      <rPr>
        <sz val="20"/>
        <rFont val="Times New Roman"/>
        <charset val="134"/>
      </rPr>
      <t>1000</t>
    </r>
    <r>
      <rPr>
        <sz val="20"/>
        <rFont val="宋体"/>
        <charset val="134"/>
      </rPr>
      <t>㎡</t>
    </r>
    <r>
      <rPr>
        <sz val="20"/>
        <rFont val="方正仿宋简体"/>
        <charset val="134"/>
      </rPr>
      <t>加工厂房，并配套附属设施等。项目建成后，所形成的固定资产纳入衔接项目资产管理，权属归村集体所有。</t>
    </r>
  </si>
  <si>
    <t>何彬龙、刘山山</t>
  </si>
  <si>
    <r>
      <rPr>
        <sz val="20"/>
        <rFont val="方正仿宋简体"/>
        <charset val="134"/>
      </rPr>
      <t>铺设污水管网</t>
    </r>
    <r>
      <rPr>
        <sz val="20"/>
        <rFont val="Times New Roman"/>
        <charset val="134"/>
      </rPr>
      <t>≥12km</t>
    </r>
    <r>
      <rPr>
        <sz val="20"/>
        <rFont val="方正仿宋简体"/>
        <charset val="134"/>
      </rPr>
      <t>，土地平整或高效节水面积</t>
    </r>
    <r>
      <rPr>
        <sz val="20"/>
        <rFont val="Times New Roman"/>
        <charset val="134"/>
      </rPr>
      <t>≥338</t>
    </r>
    <r>
      <rPr>
        <sz val="20"/>
        <rFont val="方正仿宋简体"/>
        <charset val="134"/>
      </rPr>
      <t>亩，项目验收合格率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社会效益：通过本项目的实施，项目受益人口</t>
    </r>
    <r>
      <rPr>
        <sz val="20"/>
        <rFont val="Times New Roman"/>
        <charset val="134"/>
      </rPr>
      <t>404</t>
    </r>
    <r>
      <rPr>
        <sz val="20"/>
        <rFont val="方正仿宋简体"/>
        <charset val="134"/>
      </rPr>
      <t>户</t>
    </r>
    <r>
      <rPr>
        <sz val="20"/>
        <rFont val="Times New Roman"/>
        <charset val="134"/>
      </rPr>
      <t>1481</t>
    </r>
    <r>
      <rPr>
        <sz val="20"/>
        <rFont val="方正仿宋简体"/>
        <charset val="134"/>
      </rPr>
      <t>人，有效提高土地利用率，持续改善村容村貌和群众生产生活条件。</t>
    </r>
  </si>
  <si>
    <r>
      <rPr>
        <sz val="18"/>
        <rFont val="宋体"/>
        <charset val="134"/>
      </rPr>
      <t>比示范村项目表少</t>
    </r>
    <r>
      <rPr>
        <sz val="18"/>
        <rFont val="Times New Roman"/>
        <charset val="134"/>
      </rPr>
      <t>72</t>
    </r>
    <r>
      <rPr>
        <sz val="18"/>
        <rFont val="宋体"/>
        <charset val="134"/>
      </rPr>
      <t>万元</t>
    </r>
  </si>
  <si>
    <t>BCX070</t>
  </si>
  <si>
    <r>
      <rPr>
        <sz val="20"/>
        <rFont val="方正仿宋简体"/>
        <charset val="134"/>
      </rPr>
      <t>巴楚县多来提巴格乡恰江（</t>
    </r>
    <r>
      <rPr>
        <sz val="20"/>
        <rFont val="Times New Roman"/>
        <charset val="134"/>
      </rPr>
      <t>4</t>
    </r>
    <r>
      <rPr>
        <sz val="20"/>
        <rFont val="方正仿宋简体"/>
        <charset val="134"/>
      </rPr>
      <t>）村重点示范村建设项目（二期）</t>
    </r>
  </si>
  <si>
    <r>
      <rPr>
        <sz val="20"/>
        <rFont val="方正仿宋简体"/>
        <charset val="134"/>
      </rPr>
      <t>乡村建设行动</t>
    </r>
  </si>
  <si>
    <r>
      <rPr>
        <sz val="20"/>
        <rFont val="方正仿宋简体"/>
        <charset val="0"/>
      </rPr>
      <t>开展县乡村公共服务一体化示范创建</t>
    </r>
  </si>
  <si>
    <r>
      <rPr>
        <sz val="20"/>
        <rFont val="方正仿宋简体"/>
        <charset val="134"/>
      </rPr>
      <t>多来提巴格乡</t>
    </r>
    <r>
      <rPr>
        <sz val="20"/>
        <rFont val="Times New Roman"/>
        <charset val="134"/>
      </rPr>
      <t>4</t>
    </r>
    <r>
      <rPr>
        <sz val="20"/>
        <rFont val="方正仿宋简体"/>
        <charset val="134"/>
      </rPr>
      <t>村</t>
    </r>
  </si>
  <si>
    <r>
      <rPr>
        <b/>
        <sz val="20"/>
        <rFont val="方正仿宋简体"/>
        <charset val="134"/>
      </rPr>
      <t>总投资：</t>
    </r>
    <r>
      <rPr>
        <sz val="20"/>
        <rFont val="Times New Roman"/>
        <charset val="134"/>
      </rPr>
      <t>1000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围绕多来提巴格乡</t>
    </r>
    <r>
      <rPr>
        <sz val="20"/>
        <rFont val="Times New Roman"/>
        <charset val="134"/>
      </rPr>
      <t>4</t>
    </r>
    <r>
      <rPr>
        <sz val="20"/>
        <rFont val="方正仿宋简体"/>
        <charset val="134"/>
      </rPr>
      <t>村乡村建设基础设施短板等方面进行建设，主要是建设</t>
    </r>
    <r>
      <rPr>
        <sz val="20"/>
        <rFont val="Times New Roman"/>
        <charset val="134"/>
      </rPr>
      <t>1</t>
    </r>
    <r>
      <rPr>
        <sz val="20"/>
        <rFont val="方正仿宋简体"/>
        <charset val="134"/>
      </rPr>
      <t>座水冲式公共厕所，面积为</t>
    </r>
    <r>
      <rPr>
        <sz val="20"/>
        <rFont val="Times New Roman"/>
        <charset val="134"/>
      </rPr>
      <t>160</t>
    </r>
    <r>
      <rPr>
        <sz val="20"/>
        <rFont val="宋体"/>
        <charset val="134"/>
      </rPr>
      <t>㎡</t>
    </r>
    <r>
      <rPr>
        <sz val="20"/>
        <rFont val="方正仿宋简体"/>
        <charset val="134"/>
      </rPr>
      <t>，</t>
    </r>
    <r>
      <rPr>
        <sz val="20"/>
        <rFont val="Times New Roman"/>
        <charset val="134"/>
      </rPr>
      <t xml:space="preserve"> </t>
    </r>
    <r>
      <rPr>
        <sz val="20"/>
        <rFont val="方正仿宋简体"/>
        <charset val="134"/>
      </rPr>
      <t>配套产业园公共设施及附属设施。项目建成后，所形成的固定资产纳入衔接项目资产管理，权属归村集体所有。</t>
    </r>
  </si>
  <si>
    <r>
      <rPr>
        <sz val="18"/>
        <rFont val="方正仿宋简体"/>
        <charset val="134"/>
      </rPr>
      <t>个</t>
    </r>
  </si>
  <si>
    <r>
      <rPr>
        <sz val="18"/>
        <rFont val="方正仿宋简体"/>
        <charset val="134"/>
      </rPr>
      <t>何彬龙、刘山山</t>
    </r>
  </si>
  <si>
    <r>
      <rPr>
        <sz val="20"/>
        <rFont val="方正仿宋简体"/>
        <charset val="134"/>
      </rPr>
      <t>建设公共厕所</t>
    </r>
    <r>
      <rPr>
        <sz val="20"/>
        <rFont val="Times New Roman"/>
        <charset val="134"/>
      </rPr>
      <t>≥160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社会效益：通过本项目的实施，项目受益人口</t>
    </r>
    <r>
      <rPr>
        <sz val="20"/>
        <rFont val="Times New Roman"/>
        <charset val="134"/>
      </rPr>
      <t>404</t>
    </r>
    <r>
      <rPr>
        <sz val="20"/>
        <rFont val="方正仿宋简体"/>
        <charset val="134"/>
      </rPr>
      <t>户</t>
    </r>
    <r>
      <rPr>
        <sz val="20"/>
        <rFont val="Times New Roman"/>
        <charset val="134"/>
      </rPr>
      <t>1481</t>
    </r>
    <r>
      <rPr>
        <sz val="20"/>
        <rFont val="方正仿宋简体"/>
        <charset val="134"/>
      </rPr>
      <t>人，持续改善村容村貌和群众生产生活条件。</t>
    </r>
  </si>
  <si>
    <t>2023.10.30</t>
  </si>
  <si>
    <t>BCX053</t>
  </si>
  <si>
    <r>
      <rPr>
        <sz val="18"/>
        <rFont val="方正仿宋简体"/>
        <charset val="134"/>
      </rPr>
      <t>喀什地区巴楚县</t>
    </r>
    <r>
      <rPr>
        <sz val="18"/>
        <rFont val="Times New Roman"/>
        <charset val="134"/>
      </rPr>
      <t>2024</t>
    </r>
    <r>
      <rPr>
        <sz val="18"/>
        <rFont val="方正仿宋简体"/>
        <charset val="134"/>
      </rPr>
      <t>年盐碱地综合治理项目</t>
    </r>
  </si>
  <si>
    <r>
      <rPr>
        <b/>
        <sz val="20"/>
        <rFont val="方正仿宋简体"/>
        <charset val="134"/>
      </rPr>
      <t>总投资：</t>
    </r>
    <r>
      <rPr>
        <sz val="20"/>
        <rFont val="Times New Roman"/>
        <charset val="134"/>
      </rPr>
      <t>1500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t>
    </r>
    <r>
      <rPr>
        <sz val="20"/>
        <rFont val="Times New Roman"/>
        <charset val="134"/>
      </rPr>
      <t>150</t>
    </r>
    <r>
      <rPr>
        <sz val="20"/>
        <rFont val="方正仿宋简体"/>
        <charset val="134"/>
      </rPr>
      <t>眼排水井，配套相关附属设施设备，合理调控地下水水位，减少次生盐渍化（地下水位埋深</t>
    </r>
    <r>
      <rPr>
        <sz val="20"/>
        <rFont val="Times New Roman"/>
        <charset val="134"/>
      </rPr>
      <t>≤3m</t>
    </r>
    <r>
      <rPr>
        <sz val="20"/>
        <rFont val="方正仿宋简体"/>
        <charset val="134"/>
      </rPr>
      <t>）区域面积，改善地下水浅埋区农业生产条件。项目建成后，所形成的固定资产纳入衔接项目资产管理，权属归建设单位所有。</t>
    </r>
  </si>
  <si>
    <t>眼</t>
  </si>
  <si>
    <t>县水利局</t>
  </si>
  <si>
    <t>魏广春</t>
  </si>
  <si>
    <r>
      <rPr>
        <sz val="20"/>
        <rFont val="方正仿宋简体"/>
        <charset val="134"/>
      </rPr>
      <t>社会效益：建设排水井数量</t>
    </r>
    <r>
      <rPr>
        <sz val="20"/>
        <rFont val="Times New Roman"/>
        <charset val="134"/>
      </rPr>
      <t>≥150</t>
    </r>
    <r>
      <rPr>
        <sz val="20"/>
        <rFont val="方正仿宋简体"/>
        <charset val="134"/>
      </rPr>
      <t>眼，受益耕地面积</t>
    </r>
    <r>
      <rPr>
        <sz val="20"/>
        <rFont val="Times New Roman"/>
        <charset val="134"/>
      </rPr>
      <t>≥10</t>
    </r>
    <r>
      <rPr>
        <sz val="20"/>
        <rFont val="方正仿宋简体"/>
        <charset val="134"/>
      </rPr>
      <t>万亩，有效降低巴楚县地下水位，减轻土地盐渍化，提升耕地质量，水资源保障能力得到保障。</t>
    </r>
  </si>
  <si>
    <t>BCX054</t>
  </si>
  <si>
    <t>巴楚镇赛克散村供水管道改造工程</t>
  </si>
  <si>
    <t>农村饮水安全巩固提升</t>
  </si>
  <si>
    <t>改建</t>
  </si>
  <si>
    <t>巴楚镇赛克散村、幸福园社区</t>
  </si>
  <si>
    <r>
      <rPr>
        <b/>
        <sz val="18"/>
        <rFont val="方正仿宋简体"/>
        <charset val="134"/>
      </rPr>
      <t>总投资：</t>
    </r>
    <r>
      <rPr>
        <sz val="18"/>
        <rFont val="Times New Roman"/>
        <charset val="134"/>
      </rPr>
      <t>380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为巴楚镇赛克散村和幸福园社区</t>
    </r>
    <r>
      <rPr>
        <sz val="18"/>
        <rFont val="Times New Roman"/>
        <charset val="134"/>
      </rPr>
      <t>9km</t>
    </r>
    <r>
      <rPr>
        <sz val="18"/>
        <rFont val="方正仿宋简体"/>
        <charset val="134"/>
      </rPr>
      <t>生活用水供水管网进行改扩建，并配套混凝土井、水表井等相关附属设施。其中：赛克散村</t>
    </r>
    <r>
      <rPr>
        <sz val="18"/>
        <rFont val="Times New Roman"/>
        <charset val="134"/>
      </rPr>
      <t>6km</t>
    </r>
    <r>
      <rPr>
        <sz val="18"/>
        <rFont val="方正仿宋简体"/>
        <charset val="134"/>
      </rPr>
      <t>、幸福园社区</t>
    </r>
    <r>
      <rPr>
        <sz val="18"/>
        <rFont val="Times New Roman"/>
        <charset val="134"/>
      </rPr>
      <t>3km</t>
    </r>
    <r>
      <rPr>
        <sz val="18"/>
        <rFont val="方正仿宋简体"/>
        <charset val="134"/>
      </rPr>
      <t>。</t>
    </r>
  </si>
  <si>
    <t>魏广春、汪生龙</t>
  </si>
  <si>
    <r>
      <rPr>
        <sz val="18"/>
        <rFont val="方正仿宋简体"/>
        <charset val="134"/>
      </rPr>
      <t>铺设供水管网</t>
    </r>
    <r>
      <rPr>
        <sz val="18"/>
        <rFont val="Times New Roman"/>
        <charset val="134"/>
      </rPr>
      <t>≥9</t>
    </r>
    <r>
      <rPr>
        <sz val="18"/>
        <rFont val="方正仿宋简体"/>
        <charset val="134"/>
      </rPr>
      <t>公里，项目验收合格率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社会效益：通过本项目的实施，提高农村供水能力，有效提高</t>
    </r>
    <r>
      <rPr>
        <sz val="18"/>
        <rFont val="Times New Roman"/>
        <charset val="134"/>
      </rPr>
      <t>2</t>
    </r>
    <r>
      <rPr>
        <sz val="18"/>
        <rFont val="方正仿宋简体"/>
        <charset val="134"/>
      </rPr>
      <t>个村居民生活质量。</t>
    </r>
  </si>
  <si>
    <t>BCX055</t>
  </si>
  <si>
    <r>
      <rPr>
        <sz val="18"/>
        <rFont val="方正仿宋简体"/>
        <charset val="134"/>
      </rPr>
      <t>阿纳库勒乡</t>
    </r>
    <r>
      <rPr>
        <sz val="18"/>
        <rFont val="Times New Roman"/>
        <charset val="134"/>
      </rPr>
      <t>2024</t>
    </r>
    <r>
      <rPr>
        <sz val="18"/>
        <rFont val="方正仿宋简体"/>
        <charset val="134"/>
      </rPr>
      <t>年农村安全饮水管网提升改造工程</t>
    </r>
  </si>
  <si>
    <t>2024.03-2024.06</t>
  </si>
  <si>
    <r>
      <rPr>
        <b/>
        <sz val="18"/>
        <rFont val="方正仿宋简体"/>
        <charset val="134"/>
      </rPr>
      <t>总投资：</t>
    </r>
    <r>
      <rPr>
        <sz val="18"/>
        <rFont val="Times New Roman"/>
        <charset val="134"/>
      </rPr>
      <t>1694.78</t>
    </r>
    <r>
      <rPr>
        <sz val="18"/>
        <rFont val="方正仿宋简体"/>
        <charset val="134"/>
      </rPr>
      <t>万元</t>
    </r>
    <r>
      <rPr>
        <b/>
        <sz val="18"/>
        <rFont val="Times New Roman"/>
        <charset val="134"/>
      </rPr>
      <t xml:space="preserve">
</t>
    </r>
    <r>
      <rPr>
        <b/>
        <sz val="18"/>
        <rFont val="方正仿宋简体"/>
        <charset val="134"/>
      </rPr>
      <t>建设内容：</t>
    </r>
    <r>
      <rPr>
        <sz val="18"/>
        <rFont val="方正仿宋简体"/>
        <charset val="134"/>
      </rPr>
      <t>对阿纳库勒乡（</t>
    </r>
    <r>
      <rPr>
        <sz val="18"/>
        <rFont val="Times New Roman"/>
        <charset val="134"/>
      </rPr>
      <t>1</t>
    </r>
    <r>
      <rPr>
        <sz val="18"/>
        <rFont val="方正仿宋简体"/>
        <charset val="134"/>
      </rPr>
      <t>村、</t>
    </r>
    <r>
      <rPr>
        <sz val="18"/>
        <rFont val="Times New Roman"/>
        <charset val="134"/>
      </rPr>
      <t>2</t>
    </r>
    <r>
      <rPr>
        <sz val="18"/>
        <rFont val="方正仿宋简体"/>
        <charset val="134"/>
      </rPr>
      <t>村、</t>
    </r>
    <r>
      <rPr>
        <sz val="18"/>
        <rFont val="Times New Roman"/>
        <charset val="134"/>
      </rPr>
      <t>3</t>
    </r>
    <r>
      <rPr>
        <sz val="18"/>
        <rFont val="方正仿宋简体"/>
        <charset val="134"/>
      </rPr>
      <t>村、</t>
    </r>
    <r>
      <rPr>
        <sz val="18"/>
        <rFont val="Times New Roman"/>
        <charset val="134"/>
      </rPr>
      <t>4</t>
    </r>
    <r>
      <rPr>
        <sz val="18"/>
        <rFont val="方正仿宋简体"/>
        <charset val="134"/>
      </rPr>
      <t>村、</t>
    </r>
    <r>
      <rPr>
        <sz val="18"/>
        <rFont val="Times New Roman"/>
        <charset val="134"/>
      </rPr>
      <t>5</t>
    </r>
    <r>
      <rPr>
        <sz val="18"/>
        <rFont val="方正仿宋简体"/>
        <charset val="134"/>
      </rPr>
      <t>村、</t>
    </r>
    <r>
      <rPr>
        <sz val="18"/>
        <rFont val="Times New Roman"/>
        <charset val="134"/>
      </rPr>
      <t>6</t>
    </r>
    <r>
      <rPr>
        <sz val="18"/>
        <rFont val="方正仿宋简体"/>
        <charset val="134"/>
      </rPr>
      <t>村、</t>
    </r>
    <r>
      <rPr>
        <sz val="18"/>
        <rFont val="Times New Roman"/>
        <charset val="134"/>
      </rPr>
      <t>7</t>
    </r>
    <r>
      <rPr>
        <sz val="18"/>
        <rFont val="方正仿宋简体"/>
        <charset val="134"/>
      </rPr>
      <t>村、</t>
    </r>
    <r>
      <rPr>
        <sz val="18"/>
        <rFont val="Times New Roman"/>
        <charset val="134"/>
      </rPr>
      <t>9</t>
    </r>
    <r>
      <rPr>
        <sz val="18"/>
        <rFont val="方正仿宋简体"/>
        <charset val="134"/>
      </rPr>
      <t>村、</t>
    </r>
    <r>
      <rPr>
        <sz val="18"/>
        <rFont val="Times New Roman"/>
        <charset val="134"/>
      </rPr>
      <t>11</t>
    </r>
    <r>
      <rPr>
        <sz val="18"/>
        <rFont val="方正仿宋简体"/>
        <charset val="134"/>
      </rPr>
      <t>村、</t>
    </r>
    <r>
      <rPr>
        <sz val="18"/>
        <rFont val="Times New Roman"/>
        <charset val="134"/>
      </rPr>
      <t>12</t>
    </r>
    <r>
      <rPr>
        <sz val="18"/>
        <rFont val="方正仿宋简体"/>
        <charset val="134"/>
      </rPr>
      <t>村、</t>
    </r>
    <r>
      <rPr>
        <sz val="18"/>
        <rFont val="Times New Roman"/>
        <charset val="134"/>
      </rPr>
      <t>15</t>
    </r>
    <r>
      <rPr>
        <sz val="18"/>
        <rFont val="方正仿宋简体"/>
        <charset val="134"/>
      </rPr>
      <t>村）供水主管网改造更换</t>
    </r>
    <r>
      <rPr>
        <sz val="18"/>
        <rFont val="Times New Roman"/>
        <charset val="134"/>
      </rPr>
      <t>54.9</t>
    </r>
    <r>
      <rPr>
        <sz val="18"/>
        <rFont val="方正仿宋简体"/>
        <charset val="134"/>
      </rPr>
      <t>公里，含混凝土井</t>
    </r>
    <r>
      <rPr>
        <sz val="18"/>
        <rFont val="Times New Roman"/>
        <charset val="134"/>
      </rPr>
      <t>46</t>
    </r>
    <r>
      <rPr>
        <sz val="18"/>
        <rFont val="方正仿宋简体"/>
        <charset val="134"/>
      </rPr>
      <t>座及其他自动化控制设备。项目建成后，所形成的固定资产纳入衔接项目资产管理，权属归建设单位所有。</t>
    </r>
  </si>
  <si>
    <r>
      <rPr>
        <sz val="18"/>
        <rFont val="方正仿宋简体"/>
        <charset val="134"/>
      </rPr>
      <t>改造更换供水主管网</t>
    </r>
    <r>
      <rPr>
        <sz val="18"/>
        <rFont val="Times New Roman"/>
        <charset val="134"/>
      </rPr>
      <t>≥54.9</t>
    </r>
    <r>
      <rPr>
        <sz val="18"/>
        <rFont val="方正仿宋简体"/>
        <charset val="134"/>
      </rPr>
      <t>公里，受群众满意度</t>
    </r>
    <r>
      <rPr>
        <sz val="18"/>
        <rFont val="Times New Roman"/>
        <charset val="134"/>
      </rPr>
      <t>≥95%</t>
    </r>
    <r>
      <rPr>
        <sz val="18"/>
        <rFont val="方正仿宋简体"/>
        <charset val="134"/>
      </rPr>
      <t>，通过项目实施有效保障阿纳库勒乡农民饮水安全。</t>
    </r>
  </si>
  <si>
    <t>BCX056</t>
  </si>
  <si>
    <t>巴楚县阿瓦提镇及琼库尔恰克乡排渠疏通建设项目</t>
  </si>
  <si>
    <r>
      <rPr>
        <b/>
        <sz val="20"/>
        <rFont val="方正仿宋简体"/>
        <charset val="134"/>
      </rPr>
      <t>总投资：</t>
    </r>
    <r>
      <rPr>
        <sz val="20"/>
        <rFont val="Times New Roman"/>
        <charset val="134"/>
      </rPr>
      <t>1000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本项目位于巴楚县跃进灌区，共涉及</t>
    </r>
    <r>
      <rPr>
        <sz val="20"/>
        <rFont val="Times New Roman"/>
        <charset val="134"/>
      </rPr>
      <t>3</t>
    </r>
    <r>
      <rPr>
        <sz val="20"/>
        <rFont val="方正仿宋简体"/>
        <charset val="134"/>
      </rPr>
      <t>个乡，分别为阿瓦提镇、英吾斯塘乡和琼库尔恰克乡，工程主要建设内容为对巴楚县跃进片区</t>
    </r>
    <r>
      <rPr>
        <sz val="20"/>
        <rFont val="Times New Roman"/>
        <charset val="134"/>
      </rPr>
      <t>3</t>
    </r>
    <r>
      <rPr>
        <sz val="20"/>
        <rFont val="方正仿宋简体"/>
        <charset val="134"/>
      </rPr>
      <t>条干、支排渠进行疏通，配套排渠建筑物，排渠总长</t>
    </r>
    <r>
      <rPr>
        <sz val="20"/>
        <rFont val="Times New Roman"/>
        <charset val="134"/>
      </rPr>
      <t>12.39km</t>
    </r>
    <r>
      <rPr>
        <sz val="20"/>
        <rFont val="方正仿宋简体"/>
        <charset val="134"/>
      </rPr>
      <t>，排渠设计流量</t>
    </r>
    <r>
      <rPr>
        <sz val="20"/>
        <rFont val="Times New Roman"/>
        <charset val="134"/>
      </rPr>
      <t>0.14</t>
    </r>
    <r>
      <rPr>
        <sz val="20"/>
        <rFont val="方正仿宋简体"/>
        <charset val="134"/>
      </rPr>
      <t>～</t>
    </r>
    <r>
      <rPr>
        <sz val="20"/>
        <rFont val="Times New Roman"/>
        <charset val="134"/>
      </rPr>
      <t>0.92m³/s</t>
    </r>
    <r>
      <rPr>
        <sz val="20"/>
        <rFont val="宋体"/>
        <charset val="134"/>
      </rPr>
      <t>，</t>
    </r>
    <r>
      <rPr>
        <sz val="20"/>
        <rFont val="方正仿宋简体"/>
        <charset val="134"/>
      </rPr>
      <t>配套圆管涵</t>
    </r>
    <r>
      <rPr>
        <sz val="20"/>
        <rFont val="Times New Roman"/>
        <charset val="134"/>
      </rPr>
      <t>15</t>
    </r>
    <r>
      <rPr>
        <sz val="20"/>
        <rFont val="方正仿宋简体"/>
        <charset val="134"/>
      </rPr>
      <t>座，泵站</t>
    </r>
    <r>
      <rPr>
        <sz val="20"/>
        <rFont val="Times New Roman"/>
        <charset val="134"/>
      </rPr>
      <t>1</t>
    </r>
    <r>
      <rPr>
        <sz val="20"/>
        <rFont val="方正仿宋简体"/>
        <charset val="134"/>
      </rPr>
      <t>座。项目建成后，所形成的固定资产纳入衔接项目资产管理，权属归建设单位所有。</t>
    </r>
  </si>
  <si>
    <t>社会效益：新增和改善灌溉面积≥1.13万亩，清淤疏通排碱渠≥12.39km，新建配套渠系建筑物数量≥16座，将有效改善巴楚县阿瓦提镇、英吾斯塘乡、琼库尔恰克乡因地下水位过高造成的现有耕地次生盐渍化的问题，实现农业可持续发展。</t>
  </si>
  <si>
    <t>BCX057</t>
  </si>
  <si>
    <r>
      <rPr>
        <sz val="18"/>
        <rFont val="方正仿宋简体"/>
        <charset val="134"/>
      </rPr>
      <t>巴楚县</t>
    </r>
    <r>
      <rPr>
        <sz val="18"/>
        <rFont val="Times New Roman"/>
        <charset val="134"/>
      </rPr>
      <t>2024</t>
    </r>
    <r>
      <rPr>
        <sz val="18"/>
        <rFont val="方正仿宋简体"/>
        <charset val="134"/>
      </rPr>
      <t>年村组道路建设项目</t>
    </r>
  </si>
  <si>
    <t>巴楚县阿瓦提镇、英吾斯塘乡、琼库尔恰克乡、色力布亚镇、阿拉格尔乡、阿克萨克马热勒乡、夏马勒乡、多来提巴格乡、恰尔巴格乡、阿纳库勒乡</t>
  </si>
  <si>
    <r>
      <rPr>
        <b/>
        <sz val="20"/>
        <rFont val="方正仿宋简体"/>
        <charset val="134"/>
      </rPr>
      <t>总投资：</t>
    </r>
    <r>
      <rPr>
        <sz val="20"/>
        <rFont val="Times New Roman"/>
        <charset val="134"/>
      </rPr>
      <t>4030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新建四级农村公路</t>
    </r>
    <r>
      <rPr>
        <sz val="20"/>
        <rFont val="Times New Roman"/>
        <charset val="134"/>
      </rPr>
      <t>77.046km</t>
    </r>
    <r>
      <rPr>
        <sz val="20"/>
        <rFont val="方正仿宋简体"/>
        <charset val="134"/>
      </rPr>
      <t>，主要建设内容：路基宽</t>
    </r>
    <r>
      <rPr>
        <sz val="20"/>
        <rFont val="Times New Roman"/>
        <charset val="134"/>
      </rPr>
      <t>6.5m</t>
    </r>
    <r>
      <rPr>
        <sz val="20"/>
        <rFont val="方正仿宋简体"/>
        <charset val="134"/>
      </rPr>
      <t>或</t>
    </r>
    <r>
      <rPr>
        <sz val="20"/>
        <rFont val="Times New Roman"/>
        <charset val="134"/>
      </rPr>
      <t>4.5m</t>
    </r>
    <r>
      <rPr>
        <sz val="20"/>
        <rFont val="方正仿宋简体"/>
        <charset val="134"/>
      </rPr>
      <t>、路面宽</t>
    </r>
    <r>
      <rPr>
        <sz val="20"/>
        <rFont val="Times New Roman"/>
        <charset val="134"/>
      </rPr>
      <t>6m</t>
    </r>
    <r>
      <rPr>
        <sz val="20"/>
        <rFont val="方正仿宋简体"/>
        <charset val="134"/>
      </rPr>
      <t>或</t>
    </r>
    <r>
      <rPr>
        <sz val="20"/>
        <rFont val="Times New Roman"/>
        <charset val="134"/>
      </rPr>
      <t>4m</t>
    </r>
    <r>
      <rPr>
        <sz val="20"/>
        <rFont val="方正仿宋简体"/>
        <charset val="134"/>
      </rPr>
      <t>，并配套桥涵及相关附属设施。其中：英吾斯塘乡</t>
    </r>
    <r>
      <rPr>
        <sz val="20"/>
        <rFont val="Times New Roman"/>
        <charset val="134"/>
      </rPr>
      <t>14.987km</t>
    </r>
    <r>
      <rPr>
        <sz val="20"/>
        <rFont val="方正仿宋简体"/>
        <charset val="134"/>
      </rPr>
      <t>、琼库尔恰克乡</t>
    </r>
    <r>
      <rPr>
        <sz val="20"/>
        <rFont val="Times New Roman"/>
        <charset val="134"/>
      </rPr>
      <t>3.852km</t>
    </r>
    <r>
      <rPr>
        <sz val="20"/>
        <rFont val="方正仿宋简体"/>
        <charset val="134"/>
      </rPr>
      <t>、色力布亚镇</t>
    </r>
    <r>
      <rPr>
        <sz val="20"/>
        <rFont val="Times New Roman"/>
        <charset val="134"/>
      </rPr>
      <t>7.704km</t>
    </r>
    <r>
      <rPr>
        <sz val="20"/>
        <rFont val="方正仿宋简体"/>
        <charset val="134"/>
      </rPr>
      <t>、阿拉格尔乡</t>
    </r>
    <r>
      <rPr>
        <sz val="20"/>
        <rFont val="Times New Roman"/>
        <charset val="134"/>
      </rPr>
      <t>3.59km</t>
    </r>
    <r>
      <rPr>
        <sz val="20"/>
        <rFont val="方正仿宋简体"/>
        <charset val="134"/>
      </rPr>
      <t>、阿克萨克马热勒乡</t>
    </r>
    <r>
      <rPr>
        <sz val="20"/>
        <rFont val="Times New Roman"/>
        <charset val="134"/>
      </rPr>
      <t>18.814km</t>
    </r>
    <r>
      <rPr>
        <sz val="20"/>
        <rFont val="方正仿宋简体"/>
        <charset val="134"/>
      </rPr>
      <t>、夏马勒乡</t>
    </r>
    <r>
      <rPr>
        <sz val="20"/>
        <rFont val="Times New Roman"/>
        <charset val="134"/>
      </rPr>
      <t>4.285km</t>
    </r>
    <r>
      <rPr>
        <sz val="20"/>
        <rFont val="方正仿宋简体"/>
        <charset val="134"/>
      </rPr>
      <t>、阿纳库勒乡</t>
    </r>
    <r>
      <rPr>
        <sz val="20"/>
        <rFont val="Times New Roman"/>
        <charset val="134"/>
      </rPr>
      <t>16.39km</t>
    </r>
    <r>
      <rPr>
        <sz val="20"/>
        <rFont val="方正仿宋简体"/>
        <charset val="134"/>
      </rPr>
      <t>、多来提巴格乡</t>
    </r>
    <r>
      <rPr>
        <sz val="20"/>
        <rFont val="Times New Roman"/>
        <charset val="134"/>
      </rPr>
      <t>0.391km</t>
    </r>
    <r>
      <rPr>
        <sz val="20"/>
        <rFont val="方正仿宋简体"/>
        <charset val="134"/>
      </rPr>
      <t>、恰尔巴格乡</t>
    </r>
    <r>
      <rPr>
        <sz val="20"/>
        <rFont val="Times New Roman"/>
        <charset val="134"/>
      </rPr>
      <t>7.033km</t>
    </r>
    <r>
      <rPr>
        <sz val="20"/>
        <rFont val="方正仿宋简体"/>
        <charset val="134"/>
      </rPr>
      <t>。项目建成后，所形成的固定资产纳入衔接项目资产管理，权属归建设单位所有。</t>
    </r>
  </si>
  <si>
    <r>
      <rPr>
        <sz val="18"/>
        <rFont val="方正仿宋简体"/>
        <charset val="134"/>
      </rPr>
      <t>新建公路</t>
    </r>
    <r>
      <rPr>
        <sz val="18"/>
        <rFont val="Times New Roman"/>
        <charset val="134"/>
      </rPr>
      <t>≥77.046</t>
    </r>
    <r>
      <rPr>
        <sz val="18"/>
        <rFont val="方正仿宋简体"/>
        <charset val="134"/>
      </rPr>
      <t>公里，项目验收合格率</t>
    </r>
    <r>
      <rPr>
        <sz val="18"/>
        <rFont val="Times New Roman"/>
        <charset val="134"/>
      </rPr>
      <t>100%</t>
    </r>
    <r>
      <rPr>
        <sz val="18"/>
        <rFont val="宋体"/>
        <charset val="134"/>
      </rPr>
      <t>。</t>
    </r>
    <r>
      <rPr>
        <sz val="18"/>
        <rFont val="Times New Roman"/>
        <charset val="134"/>
      </rPr>
      <t xml:space="preserve">
</t>
    </r>
    <r>
      <rPr>
        <sz val="18"/>
        <rFont val="方正仿宋简体"/>
        <charset val="134"/>
      </rPr>
      <t>社会效益：通过项目实施，改善村民出行条件，促进乡村基础设施建设，同时带动短期就业，充分吸纳农村群众参与工程项目建设，实现就地就近就业增收，带动当地就业</t>
    </r>
    <r>
      <rPr>
        <sz val="18"/>
        <rFont val="Times New Roman"/>
        <charset val="134"/>
      </rPr>
      <t>180</t>
    </r>
    <r>
      <rPr>
        <sz val="18"/>
        <rFont val="方正仿宋简体"/>
        <charset val="134"/>
      </rPr>
      <t>人，预计发放劳务报酬</t>
    </r>
    <r>
      <rPr>
        <sz val="18"/>
        <rFont val="Times New Roman"/>
        <charset val="134"/>
      </rPr>
      <t>320</t>
    </r>
    <r>
      <rPr>
        <sz val="18"/>
        <rFont val="方正仿宋简体"/>
        <charset val="134"/>
      </rPr>
      <t>万元。</t>
    </r>
  </si>
  <si>
    <t>BCX058</t>
  </si>
  <si>
    <r>
      <rPr>
        <sz val="18"/>
        <rFont val="方正仿宋简体"/>
        <charset val="134"/>
      </rPr>
      <t>巴楚县</t>
    </r>
    <r>
      <rPr>
        <sz val="18"/>
        <rFont val="Times New Roman"/>
        <charset val="134"/>
      </rPr>
      <t>2024</t>
    </r>
    <r>
      <rPr>
        <sz val="18"/>
        <rFont val="方正仿宋简体"/>
        <charset val="134"/>
      </rPr>
      <t>年农村公路改扩建建设项目</t>
    </r>
  </si>
  <si>
    <t>巴楚县阿瓦提镇、英吾斯塘乡、琼库尔恰克乡、色力布亚镇、阿拉格尔乡、阿克萨克马热勒乡、夏马勒乡、多来提巴格乡、恰尔巴格乡</t>
  </si>
  <si>
    <r>
      <rPr>
        <b/>
        <sz val="18"/>
        <rFont val="方正仿宋简体"/>
        <charset val="134"/>
      </rPr>
      <t>总投资：</t>
    </r>
    <r>
      <rPr>
        <sz val="18"/>
        <rFont val="Times New Roman"/>
        <charset val="134"/>
      </rPr>
      <t>4620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改扩建四级农村公路</t>
    </r>
    <r>
      <rPr>
        <sz val="18"/>
        <rFont val="Times New Roman"/>
        <charset val="134"/>
      </rPr>
      <t>44.867km</t>
    </r>
    <r>
      <rPr>
        <sz val="18"/>
        <rFont val="方正仿宋简体"/>
        <charset val="134"/>
      </rPr>
      <t>（含示范村道路</t>
    </r>
    <r>
      <rPr>
        <sz val="18"/>
        <rFont val="Times New Roman"/>
        <charset val="134"/>
      </rPr>
      <t>44.867km</t>
    </r>
    <r>
      <rPr>
        <sz val="18"/>
        <rFont val="方正仿宋简体"/>
        <charset val="134"/>
      </rPr>
      <t>），主要建设内容：路基、路面、桥涵及相关附属设施。其中：英吾斯塘乡</t>
    </r>
    <r>
      <rPr>
        <sz val="18"/>
        <rFont val="Times New Roman"/>
        <charset val="134"/>
      </rPr>
      <t>2</t>
    </r>
    <r>
      <rPr>
        <sz val="18"/>
        <rFont val="方正仿宋简体"/>
        <charset val="134"/>
      </rPr>
      <t>村</t>
    </r>
    <r>
      <rPr>
        <sz val="18"/>
        <rFont val="Times New Roman"/>
        <charset val="134"/>
      </rPr>
      <t>7.65km</t>
    </r>
    <r>
      <rPr>
        <sz val="18"/>
        <rFont val="方正仿宋简体"/>
        <charset val="134"/>
      </rPr>
      <t>，琼库尔恰克乡</t>
    </r>
    <r>
      <rPr>
        <sz val="18"/>
        <rFont val="Times New Roman"/>
        <charset val="134"/>
      </rPr>
      <t>6</t>
    </r>
    <r>
      <rPr>
        <sz val="18"/>
        <rFont val="方正仿宋简体"/>
        <charset val="134"/>
      </rPr>
      <t>村</t>
    </r>
    <r>
      <rPr>
        <sz val="18"/>
        <rFont val="Times New Roman"/>
        <charset val="134"/>
      </rPr>
      <t>3.5km</t>
    </r>
    <r>
      <rPr>
        <sz val="18"/>
        <rFont val="方正仿宋简体"/>
        <charset val="134"/>
      </rPr>
      <t>、</t>
    </r>
    <r>
      <rPr>
        <sz val="18"/>
        <rFont val="Times New Roman"/>
        <charset val="134"/>
      </rPr>
      <t>16</t>
    </r>
    <r>
      <rPr>
        <sz val="18"/>
        <rFont val="方正仿宋简体"/>
        <charset val="134"/>
      </rPr>
      <t>村</t>
    </r>
    <r>
      <rPr>
        <sz val="18"/>
        <rFont val="Times New Roman"/>
        <charset val="134"/>
      </rPr>
      <t>2.5km</t>
    </r>
    <r>
      <rPr>
        <sz val="18"/>
        <rFont val="方正仿宋简体"/>
        <charset val="134"/>
      </rPr>
      <t>，色力布亚镇</t>
    </r>
    <r>
      <rPr>
        <sz val="18"/>
        <rFont val="Times New Roman"/>
        <charset val="134"/>
      </rPr>
      <t>16</t>
    </r>
    <r>
      <rPr>
        <sz val="18"/>
        <rFont val="方正仿宋简体"/>
        <charset val="134"/>
      </rPr>
      <t>村</t>
    </r>
    <r>
      <rPr>
        <sz val="18"/>
        <rFont val="Times New Roman"/>
        <charset val="134"/>
      </rPr>
      <t>6.8km</t>
    </r>
    <r>
      <rPr>
        <sz val="18"/>
        <rFont val="方正仿宋简体"/>
        <charset val="134"/>
      </rPr>
      <t>，阿拉格尔乡</t>
    </r>
    <r>
      <rPr>
        <sz val="18"/>
        <rFont val="Times New Roman"/>
        <charset val="134"/>
      </rPr>
      <t>2</t>
    </r>
    <r>
      <rPr>
        <sz val="18"/>
        <rFont val="方正仿宋简体"/>
        <charset val="134"/>
      </rPr>
      <t>村</t>
    </r>
    <r>
      <rPr>
        <sz val="18"/>
        <rFont val="Times New Roman"/>
        <charset val="134"/>
      </rPr>
      <t>6.841km</t>
    </r>
    <r>
      <rPr>
        <sz val="18"/>
        <rFont val="方正仿宋简体"/>
        <charset val="134"/>
      </rPr>
      <t>，阿克萨克马热勒乡</t>
    </r>
    <r>
      <rPr>
        <sz val="18"/>
        <rFont val="Times New Roman"/>
        <charset val="134"/>
      </rPr>
      <t>3</t>
    </r>
    <r>
      <rPr>
        <sz val="18"/>
        <rFont val="方正仿宋简体"/>
        <charset val="134"/>
      </rPr>
      <t>村</t>
    </r>
    <r>
      <rPr>
        <sz val="18"/>
        <rFont val="Times New Roman"/>
        <charset val="134"/>
      </rPr>
      <t>1.2km</t>
    </r>
    <r>
      <rPr>
        <sz val="18"/>
        <rFont val="方正仿宋简体"/>
        <charset val="134"/>
      </rPr>
      <t>，多来提巴格乡</t>
    </r>
    <r>
      <rPr>
        <sz val="18"/>
        <rFont val="Times New Roman"/>
        <charset val="134"/>
      </rPr>
      <t>4</t>
    </r>
    <r>
      <rPr>
        <sz val="18"/>
        <rFont val="方正仿宋简体"/>
        <charset val="134"/>
      </rPr>
      <t>村</t>
    </r>
    <r>
      <rPr>
        <sz val="18"/>
        <rFont val="Times New Roman"/>
        <charset val="134"/>
      </rPr>
      <t>3.876km</t>
    </r>
    <r>
      <rPr>
        <sz val="18"/>
        <rFont val="方正仿宋简体"/>
        <charset val="134"/>
      </rPr>
      <t>、</t>
    </r>
    <r>
      <rPr>
        <sz val="18"/>
        <rFont val="Times New Roman"/>
        <charset val="134"/>
      </rPr>
      <t>15</t>
    </r>
    <r>
      <rPr>
        <sz val="18"/>
        <rFont val="方正仿宋简体"/>
        <charset val="134"/>
      </rPr>
      <t>村</t>
    </r>
    <r>
      <rPr>
        <sz val="18"/>
        <rFont val="Times New Roman"/>
        <charset val="134"/>
      </rPr>
      <t>0.5km</t>
    </r>
    <r>
      <rPr>
        <sz val="18"/>
        <rFont val="方正仿宋简体"/>
        <charset val="134"/>
      </rPr>
      <t>，恰尔巴格乡</t>
    </r>
    <r>
      <rPr>
        <sz val="18"/>
        <rFont val="Times New Roman"/>
        <charset val="134"/>
      </rPr>
      <t>10</t>
    </r>
    <r>
      <rPr>
        <sz val="18"/>
        <rFont val="方正仿宋简体"/>
        <charset val="134"/>
      </rPr>
      <t>村</t>
    </r>
    <r>
      <rPr>
        <sz val="18"/>
        <rFont val="Times New Roman"/>
        <charset val="134"/>
      </rPr>
      <t>7km</t>
    </r>
    <r>
      <rPr>
        <sz val="18"/>
        <rFont val="方正仿宋简体"/>
        <charset val="134"/>
      </rPr>
      <t>、</t>
    </r>
    <r>
      <rPr>
        <sz val="18"/>
        <rFont val="Times New Roman"/>
        <charset val="134"/>
      </rPr>
      <t>12</t>
    </r>
    <r>
      <rPr>
        <sz val="18"/>
        <rFont val="方正仿宋简体"/>
        <charset val="134"/>
      </rPr>
      <t>村</t>
    </r>
    <r>
      <rPr>
        <sz val="18"/>
        <rFont val="Times New Roman"/>
        <charset val="134"/>
      </rPr>
      <t>5km</t>
    </r>
    <r>
      <rPr>
        <sz val="18"/>
        <rFont val="方正仿宋简体"/>
        <charset val="134"/>
      </rPr>
      <t>。</t>
    </r>
  </si>
  <si>
    <r>
      <rPr>
        <sz val="18"/>
        <rFont val="方正仿宋简体"/>
        <charset val="134"/>
      </rPr>
      <t>新建公路</t>
    </r>
    <r>
      <rPr>
        <sz val="18"/>
        <rFont val="Times New Roman"/>
        <charset val="134"/>
      </rPr>
      <t>≥44.867</t>
    </r>
    <r>
      <rPr>
        <sz val="18"/>
        <rFont val="方正仿宋简体"/>
        <charset val="134"/>
      </rPr>
      <t>公里，项目验收合格率</t>
    </r>
    <r>
      <rPr>
        <sz val="18"/>
        <rFont val="Times New Roman"/>
        <charset val="134"/>
      </rPr>
      <t>100%</t>
    </r>
    <r>
      <rPr>
        <sz val="18"/>
        <rFont val="宋体"/>
        <charset val="134"/>
      </rPr>
      <t>。</t>
    </r>
    <r>
      <rPr>
        <sz val="18"/>
        <rFont val="Times New Roman"/>
        <charset val="134"/>
      </rPr>
      <t xml:space="preserve">
</t>
    </r>
    <r>
      <rPr>
        <sz val="18"/>
        <rFont val="方正仿宋简体"/>
        <charset val="134"/>
      </rPr>
      <t>社会效益：通过项目实施，改善村民出行条件，促进乡村基础设施建设，同时带动短期就业，充分吸纳农村群众参与工程项目建设，实现就地就近就业增收，带动当地就业</t>
    </r>
    <r>
      <rPr>
        <sz val="18"/>
        <rFont val="Times New Roman"/>
        <charset val="134"/>
      </rPr>
      <t>210</t>
    </r>
    <r>
      <rPr>
        <sz val="18"/>
        <rFont val="方正仿宋简体"/>
        <charset val="134"/>
      </rPr>
      <t>人，预计发放劳务报酬</t>
    </r>
    <r>
      <rPr>
        <sz val="18"/>
        <rFont val="Times New Roman"/>
        <charset val="134"/>
      </rPr>
      <t>410</t>
    </r>
    <r>
      <rPr>
        <sz val="18"/>
        <rFont val="方正仿宋简体"/>
        <charset val="134"/>
      </rPr>
      <t>万元。</t>
    </r>
  </si>
  <si>
    <t>BCX059</t>
  </si>
  <si>
    <t>巴楚镇赛克散村污水管网建设项目</t>
  </si>
  <si>
    <t>农村生活污水治理</t>
  </si>
  <si>
    <t>巴楚镇赛克散村</t>
  </si>
  <si>
    <r>
      <rPr>
        <b/>
        <sz val="18"/>
        <rFont val="方正仿宋简体"/>
        <charset val="134"/>
      </rPr>
      <t>总投资：</t>
    </r>
    <r>
      <rPr>
        <sz val="18"/>
        <rFont val="Times New Roman"/>
        <charset val="134"/>
      </rPr>
      <t>1710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为巴楚镇赛克散村新建污水管网</t>
    </r>
    <r>
      <rPr>
        <sz val="18"/>
        <rFont val="Times New Roman"/>
        <charset val="134"/>
      </rPr>
      <t>18000</t>
    </r>
    <r>
      <rPr>
        <sz val="18"/>
        <rFont val="方正仿宋简体"/>
        <charset val="134"/>
      </rPr>
      <t>米，其中</t>
    </r>
    <r>
      <rPr>
        <sz val="18"/>
        <rFont val="Times New Roman"/>
        <charset val="134"/>
      </rPr>
      <t xml:space="preserve">DN400HDPE </t>
    </r>
    <r>
      <rPr>
        <sz val="18"/>
        <rFont val="方正仿宋简体"/>
        <charset val="134"/>
      </rPr>
      <t>双壁波纹排水管</t>
    </r>
    <r>
      <rPr>
        <sz val="18"/>
        <rFont val="Times New Roman"/>
        <charset val="134"/>
      </rPr>
      <t>1000</t>
    </r>
    <r>
      <rPr>
        <sz val="18"/>
        <rFont val="方正仿宋简体"/>
        <charset val="134"/>
      </rPr>
      <t>米、</t>
    </r>
    <r>
      <rPr>
        <sz val="18"/>
        <rFont val="Times New Roman"/>
        <charset val="134"/>
      </rPr>
      <t xml:space="preserve">DN300HDPE </t>
    </r>
    <r>
      <rPr>
        <sz val="18"/>
        <rFont val="方正仿宋简体"/>
        <charset val="134"/>
      </rPr>
      <t>双壁波纹排水管</t>
    </r>
    <r>
      <rPr>
        <sz val="18"/>
        <rFont val="Times New Roman"/>
        <charset val="134"/>
      </rPr>
      <t>14000</t>
    </r>
    <r>
      <rPr>
        <sz val="18"/>
        <rFont val="方正仿宋简体"/>
        <charset val="134"/>
      </rPr>
      <t>米、</t>
    </r>
    <r>
      <rPr>
        <sz val="18"/>
        <rFont val="Times New Roman"/>
        <charset val="134"/>
      </rPr>
      <t xml:space="preserve">DN225HDPE </t>
    </r>
    <r>
      <rPr>
        <sz val="18"/>
        <rFont val="方正仿宋简体"/>
        <charset val="134"/>
      </rPr>
      <t>双壁波纹排水管</t>
    </r>
    <r>
      <rPr>
        <sz val="18"/>
        <rFont val="Times New Roman"/>
        <charset val="134"/>
      </rPr>
      <t>1000</t>
    </r>
    <r>
      <rPr>
        <sz val="18"/>
        <rFont val="方正仿宋简体"/>
        <charset val="134"/>
      </rPr>
      <t>米、</t>
    </r>
    <r>
      <rPr>
        <sz val="18"/>
        <rFont val="Times New Roman"/>
        <charset val="134"/>
      </rPr>
      <t>dn110PE100</t>
    </r>
    <r>
      <rPr>
        <sz val="18"/>
        <rFont val="方正仿宋简体"/>
        <charset val="134"/>
      </rPr>
      <t>压力排水管</t>
    </r>
    <r>
      <rPr>
        <sz val="18"/>
        <rFont val="Times New Roman"/>
        <charset val="134"/>
      </rPr>
      <t>2000</t>
    </r>
    <r>
      <rPr>
        <sz val="18"/>
        <rFont val="方正仿宋简体"/>
        <charset val="134"/>
      </rPr>
      <t>米、</t>
    </r>
    <r>
      <rPr>
        <sz val="18"/>
        <rFont val="Times New Roman"/>
        <charset val="134"/>
      </rPr>
      <t>DN100U-PVC</t>
    </r>
    <r>
      <rPr>
        <sz val="18"/>
        <rFont val="方正仿宋简体"/>
        <charset val="134"/>
      </rPr>
      <t>入户管道</t>
    </r>
    <r>
      <rPr>
        <sz val="18"/>
        <rFont val="Times New Roman"/>
        <charset val="134"/>
      </rPr>
      <t>20000</t>
    </r>
    <r>
      <rPr>
        <sz val="18"/>
        <rFont val="方正仿宋简体"/>
        <charset val="134"/>
      </rPr>
      <t>米，并配套排水检查井</t>
    </r>
    <r>
      <rPr>
        <sz val="18"/>
        <rFont val="Times New Roman"/>
        <charset val="134"/>
      </rPr>
      <t>750</t>
    </r>
    <r>
      <rPr>
        <sz val="18"/>
        <rFont val="方正仿宋简体"/>
        <charset val="134"/>
      </rPr>
      <t>座、一体化提升泵站</t>
    </r>
    <r>
      <rPr>
        <sz val="18"/>
        <rFont val="Times New Roman"/>
        <charset val="134"/>
      </rPr>
      <t>6</t>
    </r>
    <r>
      <rPr>
        <sz val="18"/>
        <rFont val="方正仿宋简体"/>
        <charset val="134"/>
      </rPr>
      <t>座等相关附属设施。</t>
    </r>
  </si>
  <si>
    <t>喀什地区生态环境局巴楚县分局</t>
  </si>
  <si>
    <r>
      <rPr>
        <sz val="18"/>
        <rFont val="方正仿宋简体"/>
        <charset val="134"/>
      </rPr>
      <t>马</t>
    </r>
    <r>
      <rPr>
        <sz val="18"/>
        <rFont val="Times New Roman"/>
        <charset val="134"/>
      </rPr>
      <t xml:space="preserve">  </t>
    </r>
    <r>
      <rPr>
        <sz val="18"/>
        <rFont val="方正仿宋简体"/>
        <charset val="134"/>
      </rPr>
      <t>俊、汪生龙</t>
    </r>
  </si>
  <si>
    <r>
      <rPr>
        <sz val="18"/>
        <rFont val="方正仿宋简体"/>
        <charset val="134"/>
      </rPr>
      <t>铺设污水管网</t>
    </r>
    <r>
      <rPr>
        <sz val="18"/>
        <rFont val="Times New Roman"/>
        <charset val="134"/>
      </rPr>
      <t>≥18</t>
    </r>
    <r>
      <rPr>
        <sz val="18"/>
        <rFont val="方正仿宋简体"/>
        <charset val="134"/>
      </rPr>
      <t>公里，项目验收合格率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社会效益：通过本项目的实施，有效提高</t>
    </r>
    <r>
      <rPr>
        <sz val="18"/>
        <rFont val="Times New Roman"/>
        <charset val="134"/>
      </rPr>
      <t>1</t>
    </r>
    <r>
      <rPr>
        <sz val="18"/>
        <rFont val="方正仿宋简体"/>
        <charset val="134"/>
      </rPr>
      <t>个村居民生活质量，改善乡村整体环境，提高农村排水能力，争取使受益村民满意度达到</t>
    </r>
    <r>
      <rPr>
        <sz val="18"/>
        <rFont val="Times New Roman"/>
        <charset val="134"/>
      </rPr>
      <t>95%</t>
    </r>
    <r>
      <rPr>
        <sz val="18"/>
        <rFont val="方正仿宋简体"/>
        <charset val="134"/>
      </rPr>
      <t>以上。</t>
    </r>
  </si>
  <si>
    <t>BCX060</t>
  </si>
  <si>
    <r>
      <rPr>
        <sz val="18"/>
        <rFont val="方正仿宋简体"/>
        <charset val="134"/>
      </rPr>
      <t>巴楚县</t>
    </r>
    <r>
      <rPr>
        <sz val="18"/>
        <rFont val="Times New Roman"/>
        <charset val="134"/>
      </rPr>
      <t>2024</t>
    </r>
    <r>
      <rPr>
        <sz val="18"/>
        <rFont val="方正仿宋简体"/>
        <charset val="134"/>
      </rPr>
      <t>年农户人居环境提升改造以奖代补项目</t>
    </r>
  </si>
  <si>
    <r>
      <rPr>
        <sz val="18"/>
        <rFont val="Times New Roman"/>
        <charset val="134"/>
      </rPr>
      <t>19</t>
    </r>
    <r>
      <rPr>
        <sz val="18"/>
        <rFont val="方正仿宋简体"/>
        <charset val="134"/>
      </rPr>
      <t>个地区级乡村振兴示范村</t>
    </r>
  </si>
  <si>
    <r>
      <rPr>
        <b/>
        <sz val="18"/>
        <rFont val="方正仿宋简体"/>
        <charset val="134"/>
      </rPr>
      <t>总投资：</t>
    </r>
    <r>
      <rPr>
        <sz val="18"/>
        <rFont val="Times New Roman"/>
        <charset val="134"/>
      </rPr>
      <t>588</t>
    </r>
    <r>
      <rPr>
        <sz val="18"/>
        <rFont val="方正仿宋简体"/>
        <charset val="134"/>
      </rPr>
      <t>万元</t>
    </r>
    <r>
      <rPr>
        <b/>
        <sz val="18"/>
        <rFont val="Times New Roman"/>
        <charset val="134"/>
      </rPr>
      <t xml:space="preserve">
</t>
    </r>
    <r>
      <rPr>
        <b/>
        <sz val="18"/>
        <rFont val="方正仿宋简体"/>
        <charset val="134"/>
      </rPr>
      <t>建设内容：</t>
    </r>
    <r>
      <rPr>
        <sz val="18"/>
        <rFont val="方正仿宋简体"/>
        <charset val="134"/>
      </rPr>
      <t>为对照《乡村建设任务清单（农户）》</t>
    </r>
    <r>
      <rPr>
        <sz val="18"/>
        <rFont val="Times New Roman"/>
        <charset val="134"/>
      </rPr>
      <t>20</t>
    </r>
    <r>
      <rPr>
        <sz val="18"/>
        <rFont val="方正仿宋简体"/>
        <charset val="134"/>
      </rPr>
      <t>项标准，坚持</t>
    </r>
    <r>
      <rPr>
        <sz val="18"/>
        <rFont val="Times New Roman"/>
        <charset val="134"/>
      </rPr>
      <t>“</t>
    </r>
    <r>
      <rPr>
        <sz val="18"/>
        <rFont val="方正仿宋简体"/>
        <charset val="134"/>
      </rPr>
      <t>先干后补、干好再补</t>
    </r>
    <r>
      <rPr>
        <sz val="18"/>
        <rFont val="Times New Roman"/>
        <charset val="134"/>
      </rPr>
      <t>”</t>
    </r>
    <r>
      <rPr>
        <sz val="18"/>
        <rFont val="方正仿宋简体"/>
        <charset val="134"/>
      </rPr>
      <t>原则，发挥以奖代补激励作用，为</t>
    </r>
    <r>
      <rPr>
        <sz val="18"/>
        <rFont val="Times New Roman"/>
        <charset val="134"/>
      </rPr>
      <t>1785</t>
    </r>
    <r>
      <rPr>
        <sz val="18"/>
        <rFont val="方正仿宋简体"/>
        <charset val="134"/>
      </rPr>
      <t>户农户家中养殖区、种植区及</t>
    </r>
    <r>
      <rPr>
        <sz val="18"/>
        <rFont val="Times New Roman"/>
        <charset val="134"/>
      </rPr>
      <t>“</t>
    </r>
    <r>
      <rPr>
        <sz val="18"/>
        <rFont val="方正仿宋简体"/>
        <charset val="134"/>
      </rPr>
      <t>最后一米</t>
    </r>
    <r>
      <rPr>
        <sz val="18"/>
        <rFont val="Times New Roman"/>
        <charset val="134"/>
      </rPr>
      <t>”</t>
    </r>
    <r>
      <rPr>
        <sz val="18"/>
        <rFont val="方正仿宋简体"/>
        <charset val="134"/>
      </rPr>
      <t>入户路、进行提升改造，完成高质量庭院经济发展工作要求，达到行业验收标准，完善农户人居环境。其中：脱贫户</t>
    </r>
    <r>
      <rPr>
        <sz val="18"/>
        <rFont val="Times New Roman"/>
        <charset val="134"/>
      </rPr>
      <t>1260</t>
    </r>
    <r>
      <rPr>
        <sz val="18"/>
        <rFont val="方正仿宋简体"/>
        <charset val="134"/>
      </rPr>
      <t>户、每户补助</t>
    </r>
    <r>
      <rPr>
        <sz val="18"/>
        <rFont val="Times New Roman"/>
        <charset val="134"/>
      </rPr>
      <t>3000</t>
    </r>
    <r>
      <rPr>
        <sz val="18"/>
        <rFont val="方正仿宋简体"/>
        <charset val="134"/>
      </rPr>
      <t>元，监测对象</t>
    </r>
    <r>
      <rPr>
        <sz val="18"/>
        <rFont val="Times New Roman"/>
        <charset val="134"/>
      </rPr>
      <t>525</t>
    </r>
    <r>
      <rPr>
        <sz val="18"/>
        <rFont val="方正仿宋简体"/>
        <charset val="134"/>
      </rPr>
      <t>户、每户补助</t>
    </r>
    <r>
      <rPr>
        <sz val="18"/>
        <rFont val="Times New Roman"/>
        <charset val="134"/>
      </rPr>
      <t>4000</t>
    </r>
    <r>
      <rPr>
        <sz val="18"/>
        <rFont val="方正仿宋简体"/>
        <charset val="134"/>
      </rPr>
      <t>元。</t>
    </r>
  </si>
  <si>
    <r>
      <rPr>
        <sz val="18"/>
        <rFont val="Times New Roman"/>
        <charset val="134"/>
      </rPr>
      <t>19</t>
    </r>
    <r>
      <rPr>
        <sz val="18"/>
        <rFont val="方正仿宋简体"/>
        <charset val="134"/>
      </rPr>
      <t>个示范村所属乡镇</t>
    </r>
  </si>
  <si>
    <t>农业农村局</t>
  </si>
  <si>
    <r>
      <rPr>
        <sz val="18"/>
        <rFont val="方正仿宋简体"/>
        <charset val="134"/>
      </rPr>
      <t>耿德一、</t>
    </r>
    <r>
      <rPr>
        <sz val="18"/>
        <rFont val="Times New Roman"/>
        <charset val="134"/>
      </rPr>
      <t>19</t>
    </r>
    <r>
      <rPr>
        <sz val="18"/>
        <rFont val="方正仿宋简体"/>
        <charset val="134"/>
      </rPr>
      <t>个示范村所属乡镇党委书记</t>
    </r>
  </si>
  <si>
    <r>
      <rPr>
        <sz val="18"/>
        <rFont val="方正仿宋简体"/>
        <charset val="134"/>
      </rPr>
      <t>奖补农户</t>
    </r>
    <r>
      <rPr>
        <sz val="18"/>
        <rFont val="Times New Roman"/>
        <charset val="134"/>
      </rPr>
      <t>≥1785</t>
    </r>
    <r>
      <rPr>
        <sz val="18"/>
        <rFont val="方正仿宋简体"/>
        <charset val="134"/>
      </rPr>
      <t>户，项目验收合格率</t>
    </r>
    <r>
      <rPr>
        <sz val="18"/>
        <rFont val="Times New Roman"/>
        <charset val="134"/>
      </rPr>
      <t>100%</t>
    </r>
    <r>
      <rPr>
        <sz val="18"/>
        <rFont val="方正仿宋简体"/>
        <charset val="134"/>
      </rPr>
      <t>。</t>
    </r>
    <r>
      <rPr>
        <sz val="18"/>
        <rFont val="Times New Roman"/>
        <charset val="134"/>
      </rPr>
      <t xml:space="preserve">
</t>
    </r>
    <r>
      <rPr>
        <sz val="18"/>
        <rFont val="方正仿宋简体"/>
        <charset val="134"/>
      </rPr>
      <t>社会效益：通过本项目的实施，有效提高</t>
    </r>
    <r>
      <rPr>
        <sz val="18"/>
        <rFont val="Times New Roman"/>
        <charset val="134"/>
      </rPr>
      <t>19</t>
    </r>
    <r>
      <rPr>
        <sz val="18"/>
        <rFont val="方正仿宋简体"/>
        <charset val="134"/>
      </rPr>
      <t>个村居民生活质量，改善乡村整体环境，提升农户生产生活水平。</t>
    </r>
  </si>
  <si>
    <t>BCX061</t>
  </si>
  <si>
    <r>
      <rPr>
        <sz val="18"/>
        <rFont val="方正仿宋简体"/>
        <charset val="134"/>
      </rPr>
      <t>喀什地区巴楚县</t>
    </r>
    <r>
      <rPr>
        <sz val="18"/>
        <rFont val="Times New Roman"/>
        <charset val="134"/>
      </rPr>
      <t>2024</t>
    </r>
    <r>
      <rPr>
        <sz val="18"/>
        <rFont val="方正仿宋简体"/>
        <charset val="134"/>
      </rPr>
      <t>年乡村振兴示范村污水管网建设项目</t>
    </r>
  </si>
  <si>
    <r>
      <rPr>
        <sz val="18"/>
        <rFont val="方正仿宋简体"/>
        <charset val="134"/>
      </rPr>
      <t>阿瓦提镇</t>
    </r>
    <r>
      <rPr>
        <sz val="18"/>
        <rFont val="Times New Roman"/>
        <charset val="134"/>
      </rPr>
      <t>8</t>
    </r>
    <r>
      <rPr>
        <sz val="18"/>
        <rFont val="方正仿宋简体"/>
        <charset val="134"/>
      </rPr>
      <t>村、英吾斯塘乡</t>
    </r>
    <r>
      <rPr>
        <sz val="18"/>
        <rFont val="Times New Roman"/>
        <charset val="134"/>
      </rPr>
      <t>7</t>
    </r>
    <r>
      <rPr>
        <sz val="18"/>
        <rFont val="方正仿宋简体"/>
        <charset val="134"/>
      </rPr>
      <t>村、琼库尔恰克乡</t>
    </r>
    <r>
      <rPr>
        <sz val="18"/>
        <rFont val="Times New Roman"/>
        <charset val="134"/>
      </rPr>
      <t>6</t>
    </r>
    <r>
      <rPr>
        <sz val="18"/>
        <rFont val="方正仿宋简体"/>
        <charset val="134"/>
      </rPr>
      <t>村、</t>
    </r>
    <r>
      <rPr>
        <sz val="18"/>
        <rFont val="Times New Roman"/>
        <charset val="134"/>
      </rPr>
      <t>16</t>
    </r>
    <r>
      <rPr>
        <sz val="18"/>
        <rFont val="方正仿宋简体"/>
        <charset val="134"/>
      </rPr>
      <t>村，色力布亚镇</t>
    </r>
    <r>
      <rPr>
        <sz val="18"/>
        <rFont val="Times New Roman"/>
        <charset val="134"/>
      </rPr>
      <t>16</t>
    </r>
    <r>
      <rPr>
        <sz val="18"/>
        <rFont val="方正仿宋简体"/>
        <charset val="134"/>
      </rPr>
      <t>村、阿拉格尔乡</t>
    </r>
    <r>
      <rPr>
        <sz val="18"/>
        <rFont val="Times New Roman"/>
        <charset val="134"/>
      </rPr>
      <t>2</t>
    </r>
    <r>
      <rPr>
        <sz val="18"/>
        <rFont val="方正仿宋简体"/>
        <charset val="134"/>
      </rPr>
      <t>村、恰尔巴格乡</t>
    </r>
    <r>
      <rPr>
        <sz val="18"/>
        <rFont val="Times New Roman"/>
        <charset val="134"/>
      </rPr>
      <t>16</t>
    </r>
    <r>
      <rPr>
        <sz val="18"/>
        <rFont val="方正仿宋简体"/>
        <charset val="134"/>
      </rPr>
      <t>村</t>
    </r>
  </si>
  <si>
    <r>
      <rPr>
        <b/>
        <sz val="14"/>
        <rFont val="方正仿宋简体"/>
        <charset val="134"/>
      </rPr>
      <t>总投资：</t>
    </r>
    <r>
      <rPr>
        <sz val="14"/>
        <rFont val="Times New Roman"/>
        <charset val="134"/>
      </rPr>
      <t>4957.241</t>
    </r>
    <r>
      <rPr>
        <sz val="14"/>
        <rFont val="方正仿宋简体"/>
        <charset val="134"/>
      </rPr>
      <t>万元</t>
    </r>
    <r>
      <rPr>
        <sz val="14"/>
        <rFont val="Times New Roman"/>
        <charset val="134"/>
      </rPr>
      <t xml:space="preserve">
</t>
    </r>
    <r>
      <rPr>
        <b/>
        <sz val="14"/>
        <rFont val="方正仿宋简体"/>
        <charset val="134"/>
      </rPr>
      <t>建设内容：</t>
    </r>
    <r>
      <rPr>
        <sz val="14"/>
        <rFont val="Times New Roman"/>
        <charset val="134"/>
      </rPr>
      <t>1.</t>
    </r>
    <r>
      <rPr>
        <sz val="14"/>
        <rFont val="方正仿宋简体"/>
        <charset val="134"/>
      </rPr>
      <t>投资</t>
    </r>
    <r>
      <rPr>
        <sz val="14"/>
        <rFont val="Times New Roman"/>
        <charset val="134"/>
      </rPr>
      <t>600</t>
    </r>
    <r>
      <rPr>
        <sz val="14"/>
        <rFont val="方正仿宋简体"/>
        <charset val="134"/>
      </rPr>
      <t>万元，为阿瓦提镇</t>
    </r>
    <r>
      <rPr>
        <sz val="14"/>
        <rFont val="Times New Roman"/>
        <charset val="134"/>
      </rPr>
      <t>8</t>
    </r>
    <r>
      <rPr>
        <sz val="14"/>
        <rFont val="方正仿宋简体"/>
        <charset val="134"/>
      </rPr>
      <t>村</t>
    </r>
    <r>
      <rPr>
        <sz val="14"/>
        <rFont val="Times New Roman"/>
        <charset val="134"/>
      </rPr>
      <t>141</t>
    </r>
    <r>
      <rPr>
        <sz val="14"/>
        <rFont val="方正仿宋简体"/>
        <charset val="134"/>
      </rPr>
      <t>户新建污水管网</t>
    </r>
    <r>
      <rPr>
        <sz val="14"/>
        <rFont val="Times New Roman"/>
        <charset val="134"/>
      </rPr>
      <t>8.96km</t>
    </r>
    <r>
      <rPr>
        <sz val="14"/>
        <rFont val="方正仿宋简体"/>
        <charset val="134"/>
      </rPr>
      <t>，管径为</t>
    </r>
    <r>
      <rPr>
        <sz val="14"/>
        <rFont val="Times New Roman"/>
        <charset val="134"/>
      </rPr>
      <t>DN100-DN300</t>
    </r>
    <r>
      <rPr>
        <sz val="14"/>
        <rFont val="方正仿宋简体"/>
        <charset val="134"/>
      </rPr>
      <t>，配套检查井</t>
    </r>
    <r>
      <rPr>
        <sz val="14"/>
        <rFont val="Times New Roman"/>
        <charset val="134"/>
      </rPr>
      <t>148</t>
    </r>
    <r>
      <rPr>
        <sz val="14"/>
        <rFont val="方正仿宋简体"/>
        <charset val="134"/>
      </rPr>
      <t>座、污水提升设备</t>
    </r>
    <r>
      <rPr>
        <sz val="14"/>
        <rFont val="Times New Roman"/>
        <charset val="134"/>
      </rPr>
      <t>5</t>
    </r>
    <r>
      <rPr>
        <sz val="14"/>
        <rFont val="方正仿宋简体"/>
        <charset val="134"/>
      </rPr>
      <t>座等相关附属设施。</t>
    </r>
    <r>
      <rPr>
        <sz val="14"/>
        <rFont val="Times New Roman"/>
        <charset val="134"/>
      </rPr>
      <t xml:space="preserve">
2.</t>
    </r>
    <r>
      <rPr>
        <sz val="14"/>
        <rFont val="方正仿宋简体"/>
        <charset val="134"/>
      </rPr>
      <t>投资</t>
    </r>
    <r>
      <rPr>
        <sz val="14"/>
        <rFont val="Times New Roman"/>
        <charset val="134"/>
      </rPr>
      <t>1000</t>
    </r>
    <r>
      <rPr>
        <sz val="14"/>
        <rFont val="方正仿宋简体"/>
        <charset val="134"/>
      </rPr>
      <t>万元，为英吾斯塘乡</t>
    </r>
    <r>
      <rPr>
        <sz val="14"/>
        <rFont val="Times New Roman"/>
        <charset val="134"/>
      </rPr>
      <t>7</t>
    </r>
    <r>
      <rPr>
        <sz val="14"/>
        <rFont val="方正仿宋简体"/>
        <charset val="134"/>
      </rPr>
      <t>村</t>
    </r>
    <r>
      <rPr>
        <sz val="14"/>
        <rFont val="Times New Roman"/>
        <charset val="134"/>
      </rPr>
      <t>441</t>
    </r>
    <r>
      <rPr>
        <sz val="14"/>
        <rFont val="方正仿宋简体"/>
        <charset val="134"/>
      </rPr>
      <t>户新建污水管网</t>
    </r>
    <r>
      <rPr>
        <sz val="14"/>
        <rFont val="Times New Roman"/>
        <charset val="134"/>
      </rPr>
      <t>20.22km</t>
    </r>
    <r>
      <rPr>
        <sz val="14"/>
        <rFont val="方正仿宋简体"/>
        <charset val="134"/>
      </rPr>
      <t>，其中</t>
    </r>
    <r>
      <rPr>
        <sz val="14"/>
        <rFont val="Times New Roman"/>
        <charset val="134"/>
      </rPr>
      <t>DN300</t>
    </r>
    <r>
      <rPr>
        <sz val="14"/>
        <rFont val="方正仿宋简体"/>
        <charset val="134"/>
      </rPr>
      <t>高密度聚乙烯双壁波纹管</t>
    </r>
    <r>
      <rPr>
        <sz val="14"/>
        <rFont val="Times New Roman"/>
        <charset val="134"/>
      </rPr>
      <t>8.776km</t>
    </r>
    <r>
      <rPr>
        <sz val="14"/>
        <rFont val="方正仿宋简体"/>
        <charset val="134"/>
      </rPr>
      <t>、</t>
    </r>
    <r>
      <rPr>
        <sz val="14"/>
        <rFont val="Times New Roman"/>
        <charset val="134"/>
      </rPr>
      <t>DN110</t>
    </r>
    <r>
      <rPr>
        <sz val="14"/>
        <rFont val="方正仿宋简体"/>
        <charset val="134"/>
      </rPr>
      <t>高密度聚乙烯双壁波纹管</t>
    </r>
    <r>
      <rPr>
        <sz val="14"/>
        <rFont val="Times New Roman"/>
        <charset val="134"/>
      </rPr>
      <t>11.44km</t>
    </r>
    <r>
      <rPr>
        <sz val="14"/>
        <rFont val="方正仿宋简体"/>
        <charset val="134"/>
      </rPr>
      <t>，</t>
    </r>
    <r>
      <rPr>
        <sz val="14"/>
        <rFont val="Times New Roman"/>
        <charset val="134"/>
      </rPr>
      <t>DN500</t>
    </r>
    <r>
      <rPr>
        <sz val="14"/>
        <rFont val="方正仿宋简体"/>
        <charset val="134"/>
      </rPr>
      <t>顶管</t>
    </r>
    <r>
      <rPr>
        <sz val="14"/>
        <rFont val="Times New Roman"/>
        <charset val="134"/>
      </rPr>
      <t>0.132km</t>
    </r>
    <r>
      <rPr>
        <sz val="14"/>
        <rFont val="方正仿宋简体"/>
        <charset val="134"/>
      </rPr>
      <t>，配套排水检查井</t>
    </r>
    <r>
      <rPr>
        <sz val="14"/>
        <rFont val="Times New Roman"/>
        <charset val="134"/>
      </rPr>
      <t>291</t>
    </r>
    <r>
      <rPr>
        <sz val="14"/>
        <rFont val="方正仿宋简体"/>
        <charset val="134"/>
      </rPr>
      <t>座、一体化污水提升泵站</t>
    </r>
    <r>
      <rPr>
        <sz val="14"/>
        <rFont val="Times New Roman"/>
        <charset val="134"/>
      </rPr>
      <t>7</t>
    </r>
    <r>
      <rPr>
        <sz val="14"/>
        <rFont val="方正仿宋简体"/>
        <charset val="134"/>
      </rPr>
      <t>座，配套相关附属设施设备。</t>
    </r>
    <r>
      <rPr>
        <sz val="14"/>
        <rFont val="Times New Roman"/>
        <charset val="134"/>
      </rPr>
      <t xml:space="preserve">
3.</t>
    </r>
    <r>
      <rPr>
        <sz val="14"/>
        <rFont val="方正仿宋简体"/>
        <charset val="134"/>
      </rPr>
      <t>投资</t>
    </r>
    <r>
      <rPr>
        <sz val="14"/>
        <rFont val="Times New Roman"/>
        <charset val="134"/>
      </rPr>
      <t>1540</t>
    </r>
    <r>
      <rPr>
        <sz val="14"/>
        <rFont val="方正仿宋简体"/>
        <charset val="134"/>
      </rPr>
      <t>万元，为琼库尔恰克乡</t>
    </r>
    <r>
      <rPr>
        <sz val="14"/>
        <rFont val="Times New Roman"/>
        <charset val="134"/>
      </rPr>
      <t>6</t>
    </r>
    <r>
      <rPr>
        <sz val="14"/>
        <rFont val="方正仿宋简体"/>
        <charset val="134"/>
      </rPr>
      <t>村和</t>
    </r>
    <r>
      <rPr>
        <sz val="14"/>
        <rFont val="Times New Roman"/>
        <charset val="134"/>
      </rPr>
      <t>16</t>
    </r>
    <r>
      <rPr>
        <sz val="14"/>
        <rFont val="方正仿宋简体"/>
        <charset val="134"/>
      </rPr>
      <t>村</t>
    </r>
    <r>
      <rPr>
        <sz val="14"/>
        <rFont val="Times New Roman"/>
        <charset val="134"/>
      </rPr>
      <t>1013</t>
    </r>
    <r>
      <rPr>
        <sz val="14"/>
        <rFont val="方正仿宋简体"/>
        <charset val="134"/>
      </rPr>
      <t>户新建污水管网</t>
    </r>
    <r>
      <rPr>
        <sz val="14"/>
        <rFont val="Times New Roman"/>
        <charset val="134"/>
      </rPr>
      <t>39.028km</t>
    </r>
    <r>
      <rPr>
        <sz val="14"/>
        <rFont val="方正仿宋简体"/>
        <charset val="134"/>
      </rPr>
      <t>，其中</t>
    </r>
    <r>
      <rPr>
        <sz val="14"/>
        <rFont val="Times New Roman"/>
        <charset val="134"/>
      </rPr>
      <t>dn110UPVC</t>
    </r>
    <r>
      <rPr>
        <sz val="14"/>
        <rFont val="方正仿宋简体"/>
        <charset val="134"/>
      </rPr>
      <t>排水管道</t>
    </r>
    <r>
      <rPr>
        <sz val="14"/>
        <rFont val="Times New Roman"/>
        <charset val="134"/>
      </rPr>
      <t>14.2km</t>
    </r>
    <r>
      <rPr>
        <sz val="14"/>
        <rFont val="方正仿宋简体"/>
        <charset val="134"/>
      </rPr>
      <t>，</t>
    </r>
    <r>
      <rPr>
        <sz val="14"/>
        <rFont val="Times New Roman"/>
        <charset val="134"/>
      </rPr>
      <t>dn225HDPE</t>
    </r>
    <r>
      <rPr>
        <sz val="14"/>
        <rFont val="方正仿宋简体"/>
        <charset val="134"/>
      </rPr>
      <t>双壁波纹管排水管道</t>
    </r>
    <r>
      <rPr>
        <sz val="14"/>
        <rFont val="Times New Roman"/>
        <charset val="134"/>
      </rPr>
      <t>0.29km</t>
    </r>
    <r>
      <rPr>
        <sz val="14"/>
        <rFont val="方正仿宋简体"/>
        <charset val="134"/>
      </rPr>
      <t>，</t>
    </r>
    <r>
      <rPr>
        <sz val="14"/>
        <rFont val="Times New Roman"/>
        <charset val="134"/>
      </rPr>
      <t>dn300HDPE</t>
    </r>
    <r>
      <rPr>
        <sz val="14"/>
        <rFont val="方正仿宋简体"/>
        <charset val="134"/>
      </rPr>
      <t>双壁波纹管排水管道</t>
    </r>
    <r>
      <rPr>
        <sz val="14"/>
        <rFont val="Times New Roman"/>
        <charset val="134"/>
      </rPr>
      <t>15.231km</t>
    </r>
    <r>
      <rPr>
        <sz val="14"/>
        <rFont val="方正仿宋简体"/>
        <charset val="134"/>
      </rPr>
      <t>，</t>
    </r>
    <r>
      <rPr>
        <sz val="14"/>
        <rFont val="Times New Roman"/>
        <charset val="134"/>
      </rPr>
      <t>HDPE</t>
    </r>
    <r>
      <rPr>
        <sz val="14"/>
        <rFont val="方正仿宋简体"/>
        <charset val="134"/>
      </rPr>
      <t>双壁波纹管</t>
    </r>
    <r>
      <rPr>
        <sz val="14"/>
        <rFont val="Times New Roman"/>
        <charset val="134"/>
      </rPr>
      <t>dn400</t>
    </r>
    <r>
      <rPr>
        <sz val="14"/>
        <rFont val="方正仿宋简体"/>
        <charset val="134"/>
      </rPr>
      <t>排水管道</t>
    </r>
    <r>
      <rPr>
        <sz val="14"/>
        <rFont val="Times New Roman"/>
        <charset val="134"/>
      </rPr>
      <t>3.31km</t>
    </r>
    <r>
      <rPr>
        <sz val="14"/>
        <rFont val="方正仿宋简体"/>
        <charset val="134"/>
      </rPr>
      <t>，</t>
    </r>
    <r>
      <rPr>
        <sz val="14"/>
        <rFont val="Times New Roman"/>
        <charset val="134"/>
      </rPr>
      <t>dn110PE</t>
    </r>
    <r>
      <rPr>
        <sz val="14"/>
        <rFont val="方正仿宋简体"/>
        <charset val="134"/>
      </rPr>
      <t>压力排水管道</t>
    </r>
    <r>
      <rPr>
        <sz val="14"/>
        <rFont val="Times New Roman"/>
        <charset val="134"/>
      </rPr>
      <t>1.872km</t>
    </r>
    <r>
      <rPr>
        <sz val="14"/>
        <rFont val="方正仿宋简体"/>
        <charset val="134"/>
      </rPr>
      <t>，</t>
    </r>
    <r>
      <rPr>
        <sz val="14"/>
        <rFont val="Times New Roman"/>
        <charset val="134"/>
      </rPr>
      <t>dn160PE</t>
    </r>
    <r>
      <rPr>
        <sz val="14"/>
        <rFont val="方正仿宋简体"/>
        <charset val="134"/>
      </rPr>
      <t>压力排水管道</t>
    </r>
    <r>
      <rPr>
        <sz val="14"/>
        <rFont val="Times New Roman"/>
        <charset val="134"/>
      </rPr>
      <t>4.125km</t>
    </r>
    <r>
      <rPr>
        <sz val="14"/>
        <rFont val="方正仿宋简体"/>
        <charset val="134"/>
      </rPr>
      <t>；配套排水检查井</t>
    </r>
    <r>
      <rPr>
        <sz val="14"/>
        <rFont val="Times New Roman"/>
        <charset val="134"/>
      </rPr>
      <t>640</t>
    </r>
    <r>
      <rPr>
        <sz val="14"/>
        <rFont val="方正仿宋简体"/>
        <charset val="134"/>
      </rPr>
      <t>座、配套一体化污水提升泵站</t>
    </r>
    <r>
      <rPr>
        <sz val="14"/>
        <rFont val="Times New Roman"/>
        <charset val="134"/>
      </rPr>
      <t>7</t>
    </r>
    <r>
      <rPr>
        <sz val="14"/>
        <rFont val="方正仿宋简体"/>
        <charset val="134"/>
      </rPr>
      <t>座；配套相关附属设施设备。</t>
    </r>
    <r>
      <rPr>
        <sz val="14"/>
        <rFont val="Times New Roman"/>
        <charset val="134"/>
      </rPr>
      <t xml:space="preserve">
4.</t>
    </r>
    <r>
      <rPr>
        <sz val="14"/>
        <rFont val="方正仿宋简体"/>
        <charset val="134"/>
      </rPr>
      <t>投资</t>
    </r>
    <r>
      <rPr>
        <sz val="14"/>
        <rFont val="Times New Roman"/>
        <charset val="134"/>
      </rPr>
      <t>277.241</t>
    </r>
    <r>
      <rPr>
        <sz val="14"/>
        <rFont val="方正仿宋简体"/>
        <charset val="134"/>
      </rPr>
      <t>万元，为色力布亚镇</t>
    </r>
    <r>
      <rPr>
        <sz val="14"/>
        <rFont val="Times New Roman"/>
        <charset val="134"/>
      </rPr>
      <t>16</t>
    </r>
    <r>
      <rPr>
        <sz val="14"/>
        <rFont val="方正仿宋简体"/>
        <charset val="134"/>
      </rPr>
      <t>村</t>
    </r>
    <r>
      <rPr>
        <sz val="14"/>
        <rFont val="Times New Roman"/>
        <charset val="134"/>
      </rPr>
      <t>173</t>
    </r>
    <r>
      <rPr>
        <sz val="14"/>
        <rFont val="方正仿宋简体"/>
        <charset val="134"/>
      </rPr>
      <t>户新建污水提升泵房站</t>
    </r>
    <r>
      <rPr>
        <sz val="14"/>
        <rFont val="Times New Roman"/>
        <charset val="134"/>
      </rPr>
      <t>2</t>
    </r>
    <r>
      <rPr>
        <sz val="14"/>
        <rFont val="方正仿宋简体"/>
        <charset val="134"/>
      </rPr>
      <t>座、检查井</t>
    </r>
    <r>
      <rPr>
        <sz val="14"/>
        <rFont val="Times New Roman"/>
        <charset val="134"/>
      </rPr>
      <t>95</t>
    </r>
    <r>
      <rPr>
        <sz val="14"/>
        <rFont val="方正仿宋简体"/>
        <charset val="134"/>
      </rPr>
      <t>座、排水消能井</t>
    </r>
    <r>
      <rPr>
        <sz val="14"/>
        <rFont val="Times New Roman"/>
        <charset val="134"/>
      </rPr>
      <t>1</t>
    </r>
    <r>
      <rPr>
        <sz val="14"/>
        <rFont val="方正仿宋简体"/>
        <charset val="134"/>
      </rPr>
      <t>座、污水管网</t>
    </r>
    <r>
      <rPr>
        <sz val="14"/>
        <rFont val="Times New Roman"/>
        <charset val="134"/>
      </rPr>
      <t>5.201km,</t>
    </r>
    <r>
      <rPr>
        <sz val="14"/>
        <rFont val="方正仿宋简体"/>
        <charset val="134"/>
      </rPr>
      <t>其中</t>
    </r>
    <r>
      <rPr>
        <sz val="14"/>
        <rFont val="Times New Roman"/>
        <charset val="134"/>
      </rPr>
      <t>dn300HDPE</t>
    </r>
    <r>
      <rPr>
        <sz val="14"/>
        <rFont val="方正仿宋简体"/>
        <charset val="134"/>
      </rPr>
      <t>双壁波纹管</t>
    </r>
    <r>
      <rPr>
        <sz val="14"/>
        <rFont val="Times New Roman"/>
        <charset val="134"/>
      </rPr>
      <t>3.271km</t>
    </r>
    <r>
      <rPr>
        <sz val="14"/>
        <rFont val="方正仿宋简体"/>
        <charset val="134"/>
      </rPr>
      <t>、</t>
    </r>
    <r>
      <rPr>
        <sz val="14"/>
        <rFont val="Times New Roman"/>
        <charset val="134"/>
      </rPr>
      <t>dn110PE</t>
    </r>
    <r>
      <rPr>
        <sz val="14"/>
        <rFont val="方正仿宋简体"/>
        <charset val="134"/>
      </rPr>
      <t>压力管网</t>
    </r>
    <r>
      <rPr>
        <sz val="14"/>
        <rFont val="Times New Roman"/>
        <charset val="134"/>
      </rPr>
      <t>0.15km</t>
    </r>
    <r>
      <rPr>
        <sz val="14"/>
        <rFont val="方正仿宋简体"/>
        <charset val="134"/>
      </rPr>
      <t>、</t>
    </r>
    <r>
      <rPr>
        <sz val="14"/>
        <rFont val="Times New Roman"/>
        <charset val="134"/>
      </rPr>
      <t>dn100PVC-U</t>
    </r>
    <r>
      <rPr>
        <sz val="14"/>
        <rFont val="方正仿宋简体"/>
        <charset val="134"/>
      </rPr>
      <t>入户管网</t>
    </r>
    <r>
      <rPr>
        <sz val="14"/>
        <rFont val="Times New Roman"/>
        <charset val="134"/>
      </rPr>
      <t>1.78km</t>
    </r>
    <r>
      <rPr>
        <sz val="14"/>
        <rFont val="方正仿宋简体"/>
        <charset val="134"/>
      </rPr>
      <t>，配套相关附属设施设备。</t>
    </r>
    <r>
      <rPr>
        <sz val="14"/>
        <rFont val="Times New Roman"/>
        <charset val="134"/>
      </rPr>
      <t xml:space="preserve">
5.</t>
    </r>
    <r>
      <rPr>
        <sz val="14"/>
        <rFont val="方正仿宋简体"/>
        <charset val="134"/>
      </rPr>
      <t>投资</t>
    </r>
    <r>
      <rPr>
        <sz val="14"/>
        <rFont val="Times New Roman"/>
        <charset val="134"/>
      </rPr>
      <t>990</t>
    </r>
    <r>
      <rPr>
        <sz val="14"/>
        <rFont val="方正仿宋简体"/>
        <charset val="134"/>
      </rPr>
      <t>万元，为阿拉格尔乡为</t>
    </r>
    <r>
      <rPr>
        <sz val="14"/>
        <rFont val="Times New Roman"/>
        <charset val="134"/>
      </rPr>
      <t>2</t>
    </r>
    <r>
      <rPr>
        <sz val="14"/>
        <rFont val="方正仿宋简体"/>
        <charset val="134"/>
      </rPr>
      <t>村</t>
    </r>
    <r>
      <rPr>
        <sz val="14"/>
        <rFont val="Times New Roman"/>
        <charset val="134"/>
      </rPr>
      <t>320</t>
    </r>
    <r>
      <rPr>
        <sz val="14"/>
        <rFont val="方正仿宋简体"/>
        <charset val="134"/>
      </rPr>
      <t>户新建管道</t>
    </r>
    <r>
      <rPr>
        <sz val="14"/>
        <rFont val="Times New Roman"/>
        <charset val="134"/>
      </rPr>
      <t>15.313km</t>
    </r>
    <r>
      <rPr>
        <sz val="14"/>
        <rFont val="方正仿宋简体"/>
        <charset val="134"/>
      </rPr>
      <t>，其中新建</t>
    </r>
    <r>
      <rPr>
        <sz val="14"/>
        <rFont val="Times New Roman"/>
        <charset val="134"/>
      </rPr>
      <t>de110</t>
    </r>
    <r>
      <rPr>
        <sz val="14"/>
        <rFont val="方正仿宋简体"/>
        <charset val="134"/>
      </rPr>
      <t>（</t>
    </r>
    <r>
      <rPr>
        <sz val="14"/>
        <rFont val="Times New Roman"/>
        <charset val="134"/>
      </rPr>
      <t>UPVC</t>
    </r>
    <r>
      <rPr>
        <sz val="14"/>
        <rFont val="方正仿宋简体"/>
        <charset val="134"/>
      </rPr>
      <t>管）出户排水管道</t>
    </r>
    <r>
      <rPr>
        <sz val="14"/>
        <rFont val="Times New Roman"/>
        <charset val="134"/>
      </rPr>
      <t>2.69km</t>
    </r>
    <r>
      <rPr>
        <sz val="14"/>
        <rFont val="方正仿宋简体"/>
        <charset val="134"/>
      </rPr>
      <t>，新建</t>
    </r>
    <r>
      <rPr>
        <sz val="14"/>
        <rFont val="Times New Roman"/>
        <charset val="134"/>
      </rPr>
      <t>de110</t>
    </r>
    <r>
      <rPr>
        <sz val="14"/>
        <rFont val="方正仿宋简体"/>
        <charset val="134"/>
      </rPr>
      <t>（</t>
    </r>
    <r>
      <rPr>
        <sz val="14"/>
        <rFont val="Times New Roman"/>
        <charset val="134"/>
      </rPr>
      <t>PE100</t>
    </r>
    <r>
      <rPr>
        <sz val="14"/>
        <rFont val="方正仿宋简体"/>
        <charset val="134"/>
      </rPr>
      <t>管水平定向钻）出户排水管道</t>
    </r>
    <r>
      <rPr>
        <sz val="14"/>
        <rFont val="Times New Roman"/>
        <charset val="134"/>
      </rPr>
      <t>1.275km</t>
    </r>
    <r>
      <rPr>
        <sz val="14"/>
        <rFont val="方正仿宋简体"/>
        <charset val="134"/>
      </rPr>
      <t>，新建</t>
    </r>
    <r>
      <rPr>
        <sz val="14"/>
        <rFont val="Times New Roman"/>
        <charset val="134"/>
      </rPr>
      <t>de110</t>
    </r>
    <r>
      <rPr>
        <sz val="14"/>
        <rFont val="方正仿宋简体"/>
        <charset val="134"/>
      </rPr>
      <t>（</t>
    </r>
    <r>
      <rPr>
        <sz val="14"/>
        <rFont val="Times New Roman"/>
        <charset val="134"/>
      </rPr>
      <t>PE100</t>
    </r>
    <r>
      <rPr>
        <sz val="14"/>
        <rFont val="方正仿宋简体"/>
        <charset val="134"/>
      </rPr>
      <t>管）压力流排水管道</t>
    </r>
    <r>
      <rPr>
        <sz val="14"/>
        <rFont val="Times New Roman"/>
        <charset val="134"/>
      </rPr>
      <t>1.809km</t>
    </r>
    <r>
      <rPr>
        <sz val="14"/>
        <rFont val="方正仿宋简体"/>
        <charset val="134"/>
      </rPr>
      <t>，新建</t>
    </r>
    <r>
      <rPr>
        <sz val="14"/>
        <rFont val="Times New Roman"/>
        <charset val="134"/>
      </rPr>
      <t>de110</t>
    </r>
    <r>
      <rPr>
        <sz val="14"/>
        <rFont val="方正仿宋简体"/>
        <charset val="134"/>
      </rPr>
      <t>（</t>
    </r>
    <r>
      <rPr>
        <sz val="14"/>
        <rFont val="Times New Roman"/>
        <charset val="134"/>
      </rPr>
      <t>PE100</t>
    </r>
    <r>
      <rPr>
        <sz val="14"/>
        <rFont val="方正仿宋简体"/>
        <charset val="134"/>
      </rPr>
      <t>管水平定向钻）压力流排水管道</t>
    </r>
    <r>
      <rPr>
        <sz val="14"/>
        <rFont val="Times New Roman"/>
        <charset val="134"/>
      </rPr>
      <t>0.025km</t>
    </r>
    <r>
      <rPr>
        <sz val="14"/>
        <rFont val="方正仿宋简体"/>
        <charset val="134"/>
      </rPr>
      <t>，新建</t>
    </r>
    <r>
      <rPr>
        <sz val="14"/>
        <rFont val="Times New Roman"/>
        <charset val="134"/>
      </rPr>
      <t>de315</t>
    </r>
    <r>
      <rPr>
        <sz val="14"/>
        <rFont val="方正仿宋简体"/>
        <charset val="134"/>
      </rPr>
      <t>（</t>
    </r>
    <r>
      <rPr>
        <sz val="14"/>
        <rFont val="Times New Roman"/>
        <charset val="134"/>
      </rPr>
      <t>PE100</t>
    </r>
    <r>
      <rPr>
        <sz val="14"/>
        <rFont val="方正仿宋简体"/>
        <charset val="134"/>
      </rPr>
      <t>管水平定向钻）重力流排水管道</t>
    </r>
    <r>
      <rPr>
        <sz val="14"/>
        <rFont val="Times New Roman"/>
        <charset val="134"/>
      </rPr>
      <t>0.048km</t>
    </r>
    <r>
      <rPr>
        <sz val="14"/>
        <rFont val="方正仿宋简体"/>
        <charset val="134"/>
      </rPr>
      <t>，新建</t>
    </r>
    <r>
      <rPr>
        <sz val="14"/>
        <rFont val="Times New Roman"/>
        <charset val="134"/>
      </rPr>
      <t>de315</t>
    </r>
    <r>
      <rPr>
        <sz val="14"/>
        <rFont val="方正仿宋简体"/>
        <charset val="134"/>
      </rPr>
      <t>（</t>
    </r>
    <r>
      <rPr>
        <sz val="14"/>
        <rFont val="Times New Roman"/>
        <charset val="134"/>
      </rPr>
      <t>HDPE</t>
    </r>
    <r>
      <rPr>
        <sz val="14"/>
        <rFont val="方正仿宋简体"/>
        <charset val="134"/>
      </rPr>
      <t>双壁波纹管）重力流排水管道</t>
    </r>
    <r>
      <rPr>
        <sz val="14"/>
        <rFont val="Times New Roman"/>
        <charset val="134"/>
      </rPr>
      <t>8.099km</t>
    </r>
    <r>
      <rPr>
        <sz val="14"/>
        <rFont val="方正仿宋简体"/>
        <charset val="134"/>
      </rPr>
      <t>，新建</t>
    </r>
    <r>
      <rPr>
        <sz val="14"/>
        <rFont val="Times New Roman"/>
        <charset val="134"/>
      </rPr>
      <t>de110</t>
    </r>
    <r>
      <rPr>
        <sz val="14"/>
        <rFont val="方正仿宋简体"/>
        <charset val="134"/>
      </rPr>
      <t>（</t>
    </r>
    <r>
      <rPr>
        <sz val="14"/>
        <rFont val="Times New Roman"/>
        <charset val="134"/>
      </rPr>
      <t>PE100</t>
    </r>
    <r>
      <rPr>
        <sz val="14"/>
        <rFont val="方正仿宋简体"/>
        <charset val="134"/>
      </rPr>
      <t>管）再生水管道</t>
    </r>
    <r>
      <rPr>
        <sz val="14"/>
        <rFont val="Times New Roman"/>
        <charset val="134"/>
      </rPr>
      <t>1.326km</t>
    </r>
    <r>
      <rPr>
        <sz val="14"/>
        <rFont val="方正仿宋简体"/>
        <charset val="134"/>
      </rPr>
      <t>，新建</t>
    </r>
    <r>
      <rPr>
        <sz val="14"/>
        <rFont val="Times New Roman"/>
        <charset val="134"/>
      </rPr>
      <t>de110</t>
    </r>
    <r>
      <rPr>
        <sz val="14"/>
        <rFont val="方正仿宋简体"/>
        <charset val="134"/>
      </rPr>
      <t>（</t>
    </r>
    <r>
      <rPr>
        <sz val="14"/>
        <rFont val="Times New Roman"/>
        <charset val="134"/>
      </rPr>
      <t>PE100</t>
    </r>
    <r>
      <rPr>
        <sz val="14"/>
        <rFont val="方正仿宋简体"/>
        <charset val="134"/>
      </rPr>
      <t>管水平定向钻）再生水管道</t>
    </r>
    <r>
      <rPr>
        <sz val="14"/>
        <rFont val="Times New Roman"/>
        <charset val="134"/>
      </rPr>
      <t>0.041km</t>
    </r>
    <r>
      <rPr>
        <sz val="14"/>
        <rFont val="方正仿宋简体"/>
        <charset val="134"/>
      </rPr>
      <t>。配套排水检查井</t>
    </r>
    <r>
      <rPr>
        <sz val="14"/>
        <rFont val="Times New Roman"/>
        <charset val="134"/>
      </rPr>
      <t>258</t>
    </r>
    <r>
      <rPr>
        <sz val="14"/>
        <rFont val="方正仿宋简体"/>
        <charset val="134"/>
      </rPr>
      <t>座、配套一体化污水提升泵站</t>
    </r>
    <r>
      <rPr>
        <sz val="14"/>
        <rFont val="Times New Roman"/>
        <charset val="134"/>
      </rPr>
      <t>4</t>
    </r>
    <r>
      <rPr>
        <sz val="14"/>
        <rFont val="方正仿宋简体"/>
        <charset val="134"/>
      </rPr>
      <t>座，配套</t>
    </r>
    <r>
      <rPr>
        <sz val="14"/>
        <rFont val="Times New Roman"/>
        <charset val="134"/>
      </rPr>
      <t>300m³/d</t>
    </r>
    <r>
      <rPr>
        <sz val="14"/>
        <rFont val="方正仿宋简体"/>
        <charset val="134"/>
      </rPr>
      <t>污水处理站</t>
    </r>
    <r>
      <rPr>
        <sz val="14"/>
        <rFont val="Times New Roman"/>
        <charset val="134"/>
      </rPr>
      <t>1</t>
    </r>
    <r>
      <rPr>
        <sz val="14"/>
        <rFont val="方正仿宋简体"/>
        <charset val="134"/>
      </rPr>
      <t>座及相关附属设施、设备。</t>
    </r>
    <r>
      <rPr>
        <sz val="14"/>
        <rFont val="Times New Roman"/>
        <charset val="134"/>
      </rPr>
      <t xml:space="preserve">
6.</t>
    </r>
    <r>
      <rPr>
        <sz val="14"/>
        <rFont val="方正仿宋简体"/>
        <charset val="134"/>
      </rPr>
      <t>投资</t>
    </r>
    <r>
      <rPr>
        <sz val="14"/>
        <rFont val="Times New Roman"/>
        <charset val="134"/>
      </rPr>
      <t>550</t>
    </r>
    <r>
      <rPr>
        <sz val="14"/>
        <rFont val="方正仿宋简体"/>
        <charset val="134"/>
      </rPr>
      <t>万元，为</t>
    </r>
    <r>
      <rPr>
        <sz val="14"/>
        <rFont val="Times New Roman"/>
        <charset val="134"/>
      </rPr>
      <t>16</t>
    </r>
    <r>
      <rPr>
        <sz val="14"/>
        <rFont val="方正仿宋简体"/>
        <charset val="134"/>
      </rPr>
      <t>村</t>
    </r>
    <r>
      <rPr>
        <sz val="14"/>
        <rFont val="Times New Roman"/>
        <charset val="134"/>
      </rPr>
      <t>268</t>
    </r>
    <r>
      <rPr>
        <sz val="14"/>
        <rFont val="方正仿宋简体"/>
        <charset val="134"/>
      </rPr>
      <t>户新建污水管网</t>
    </r>
    <r>
      <rPr>
        <sz val="14"/>
        <rFont val="Times New Roman"/>
        <charset val="134"/>
      </rPr>
      <t>11.624</t>
    </r>
    <r>
      <rPr>
        <sz val="14"/>
        <rFont val="方正仿宋简体"/>
        <charset val="134"/>
      </rPr>
      <t>公里，管径</t>
    </r>
    <r>
      <rPr>
        <sz val="14"/>
        <rFont val="Times New Roman"/>
        <charset val="134"/>
      </rPr>
      <t xml:space="preserve"> De110-De315</t>
    </r>
    <r>
      <rPr>
        <sz val="14"/>
        <rFont val="方正仿宋简体"/>
        <charset val="134"/>
      </rPr>
      <t>，其中</t>
    </r>
    <r>
      <rPr>
        <sz val="14"/>
        <rFont val="Times New Roman"/>
        <charset val="134"/>
      </rPr>
      <t xml:space="preserve"> De315 </t>
    </r>
    <r>
      <rPr>
        <sz val="14"/>
        <rFont val="方正仿宋简体"/>
        <charset val="134"/>
      </rPr>
      <t>双壁波纹管</t>
    </r>
    <r>
      <rPr>
        <sz val="14"/>
        <rFont val="Times New Roman"/>
        <charset val="134"/>
      </rPr>
      <t xml:space="preserve"> 7.184 </t>
    </r>
    <r>
      <rPr>
        <sz val="14"/>
        <rFont val="方正仿宋简体"/>
        <charset val="134"/>
      </rPr>
      <t>公里、</t>
    </r>
    <r>
      <rPr>
        <sz val="14"/>
        <rFont val="Times New Roman"/>
        <charset val="134"/>
      </rPr>
      <t>De110PE</t>
    </r>
    <r>
      <rPr>
        <sz val="14"/>
        <rFont val="方正仿宋简体"/>
        <charset val="134"/>
      </rPr>
      <t>管</t>
    </r>
    <r>
      <rPr>
        <sz val="14"/>
        <rFont val="Times New Roman"/>
        <charset val="134"/>
      </rPr>
      <t xml:space="preserve"> 0.605 </t>
    </r>
    <r>
      <rPr>
        <sz val="14"/>
        <rFont val="方正仿宋简体"/>
        <charset val="134"/>
      </rPr>
      <t>公里、</t>
    </r>
    <r>
      <rPr>
        <sz val="14"/>
        <rFont val="Times New Roman"/>
        <charset val="134"/>
      </rPr>
      <t>De315PE</t>
    </r>
    <r>
      <rPr>
        <sz val="14"/>
        <rFont val="方正仿宋简体"/>
        <charset val="134"/>
      </rPr>
      <t>管</t>
    </r>
    <r>
      <rPr>
        <sz val="14"/>
        <rFont val="Times New Roman"/>
        <charset val="134"/>
      </rPr>
      <t xml:space="preserve">0.06 </t>
    </r>
    <r>
      <rPr>
        <sz val="14"/>
        <rFont val="方正仿宋简体"/>
        <charset val="134"/>
      </rPr>
      <t>公里</t>
    </r>
    <r>
      <rPr>
        <sz val="14"/>
        <rFont val="Times New Roman"/>
        <charset val="134"/>
      </rPr>
      <t>(</t>
    </r>
    <r>
      <rPr>
        <sz val="14"/>
        <rFont val="方正仿宋简体"/>
        <charset val="134"/>
      </rPr>
      <t>水平导向钻</t>
    </r>
    <r>
      <rPr>
        <sz val="14"/>
        <rFont val="Times New Roman"/>
        <charset val="134"/>
      </rPr>
      <t>)</t>
    </r>
    <r>
      <rPr>
        <sz val="14"/>
        <rFont val="方正仿宋简体"/>
        <charset val="134"/>
      </rPr>
      <t>、</t>
    </r>
    <r>
      <rPr>
        <sz val="14"/>
        <rFont val="Times New Roman"/>
        <charset val="134"/>
      </rPr>
      <t>De110UPVC</t>
    </r>
    <r>
      <rPr>
        <sz val="14"/>
        <rFont val="方正仿宋简体"/>
        <charset val="134"/>
      </rPr>
      <t>管</t>
    </r>
    <r>
      <rPr>
        <sz val="14"/>
        <rFont val="Times New Roman"/>
        <charset val="134"/>
      </rPr>
      <t xml:space="preserve"> 2.07 </t>
    </r>
    <r>
      <rPr>
        <sz val="14"/>
        <rFont val="方正仿宋简体"/>
        <charset val="134"/>
      </rPr>
      <t>公里、</t>
    </r>
    <r>
      <rPr>
        <sz val="14"/>
        <rFont val="Times New Roman"/>
        <charset val="134"/>
      </rPr>
      <t xml:space="preserve">De110PE </t>
    </r>
    <r>
      <rPr>
        <sz val="14"/>
        <rFont val="方正仿宋简体"/>
        <charset val="134"/>
      </rPr>
      <t>管</t>
    </r>
    <r>
      <rPr>
        <sz val="14"/>
        <rFont val="Times New Roman"/>
        <charset val="134"/>
      </rPr>
      <t xml:space="preserve"> 1.705 </t>
    </r>
    <r>
      <rPr>
        <sz val="14"/>
        <rFont val="方正仿宋简体"/>
        <charset val="134"/>
      </rPr>
      <t>公里</t>
    </r>
    <r>
      <rPr>
        <sz val="14"/>
        <rFont val="Times New Roman"/>
        <charset val="134"/>
      </rPr>
      <t>(</t>
    </r>
    <r>
      <rPr>
        <sz val="14"/>
        <rFont val="方正仿宋简体"/>
        <charset val="134"/>
      </rPr>
      <t>水平导向钻</t>
    </r>
    <r>
      <rPr>
        <sz val="14"/>
        <rFont val="Times New Roman"/>
        <charset val="134"/>
      </rPr>
      <t>)</t>
    </r>
    <r>
      <rPr>
        <sz val="14"/>
        <rFont val="方正仿宋简体"/>
        <charset val="134"/>
      </rPr>
      <t>；排水检查井</t>
    </r>
    <r>
      <rPr>
        <sz val="14"/>
        <rFont val="Times New Roman"/>
        <charset val="134"/>
      </rPr>
      <t xml:space="preserve"> 238 </t>
    </r>
    <r>
      <rPr>
        <sz val="14"/>
        <rFont val="方正仿宋简体"/>
        <charset val="134"/>
      </rPr>
      <t>座，一体化污水提升泵站</t>
    </r>
    <r>
      <rPr>
        <sz val="14"/>
        <rFont val="Times New Roman"/>
        <charset val="134"/>
      </rPr>
      <t>3</t>
    </r>
    <r>
      <rPr>
        <sz val="14"/>
        <rFont val="方正仿宋简体"/>
        <charset val="134"/>
      </rPr>
      <t>座，配套相关附属设施设备。</t>
    </r>
  </si>
  <si>
    <t>阿瓦提镇、英吾斯塘乡、琼库尔恰克乡、色力布亚镇、阿拉格尔乡、恰尔巴格乡</t>
  </si>
  <si>
    <r>
      <rPr>
        <sz val="18"/>
        <rFont val="方正仿宋简体"/>
        <charset val="134"/>
      </rPr>
      <t>马</t>
    </r>
    <r>
      <rPr>
        <sz val="18"/>
        <rFont val="Times New Roman"/>
        <charset val="134"/>
      </rPr>
      <t xml:space="preserve">  </t>
    </r>
    <r>
      <rPr>
        <sz val="18"/>
        <rFont val="方正仿宋简体"/>
        <charset val="134"/>
      </rPr>
      <t>俊、罗建新、李黎利、高</t>
    </r>
    <r>
      <rPr>
        <sz val="18"/>
        <rFont val="Times New Roman"/>
        <charset val="134"/>
      </rPr>
      <t xml:space="preserve">  </t>
    </r>
    <r>
      <rPr>
        <sz val="18"/>
        <rFont val="方正仿宋简体"/>
        <charset val="134"/>
      </rPr>
      <t>疆、蒋久健、李鹏辉、贾中元</t>
    </r>
  </si>
  <si>
    <r>
      <rPr>
        <sz val="20"/>
        <rFont val="方正仿宋简体"/>
        <charset val="134"/>
      </rPr>
      <t>铺设污水管网</t>
    </r>
    <r>
      <rPr>
        <sz val="20"/>
        <rFont val="Times New Roman"/>
        <charset val="134"/>
      </rPr>
      <t>≥100.346km</t>
    </r>
    <r>
      <rPr>
        <sz val="20"/>
        <rFont val="方正仿宋简体"/>
        <charset val="134"/>
      </rPr>
      <t>，建设污水井</t>
    </r>
    <r>
      <rPr>
        <sz val="20"/>
        <rFont val="Times New Roman"/>
        <charset val="134"/>
      </rPr>
      <t>≥1671</t>
    </r>
    <r>
      <rPr>
        <sz val="20"/>
        <rFont val="方正仿宋简体"/>
        <charset val="134"/>
      </rPr>
      <t>座，建设一体化污水泵站或污水提升设备</t>
    </r>
    <r>
      <rPr>
        <sz val="20"/>
        <rFont val="Times New Roman"/>
        <charset val="134"/>
      </rPr>
      <t>≥28</t>
    </r>
    <r>
      <rPr>
        <sz val="20"/>
        <rFont val="方正仿宋简体"/>
        <charset val="134"/>
      </rPr>
      <t>座，污水处理站</t>
    </r>
    <r>
      <rPr>
        <sz val="20"/>
        <rFont val="Times New Roman"/>
        <charset val="134"/>
      </rPr>
      <t>≥1</t>
    </r>
    <r>
      <rPr>
        <sz val="20"/>
        <rFont val="方正仿宋简体"/>
        <charset val="134"/>
      </rPr>
      <t>座，项目验收合格率</t>
    </r>
    <r>
      <rPr>
        <sz val="20"/>
        <rFont val="Times New Roman"/>
        <charset val="134"/>
      </rPr>
      <t xml:space="preserve">100%.
</t>
    </r>
    <r>
      <rPr>
        <sz val="20"/>
        <rFont val="方正仿宋简体"/>
        <charset val="134"/>
      </rPr>
      <t>社会效益：受益农户（含监测帮扶对象）户数</t>
    </r>
    <r>
      <rPr>
        <sz val="20"/>
        <rFont val="Times New Roman"/>
        <charset val="134"/>
      </rPr>
      <t>≥2356</t>
    </r>
    <r>
      <rPr>
        <sz val="20"/>
        <rFont val="方正仿宋简体"/>
        <charset val="134"/>
      </rPr>
      <t>户，通过项目实施，进一步提高各村污水处理能力，不断提升人居环境整治，提升农民生活幸福感。。</t>
    </r>
  </si>
  <si>
    <r>
      <rPr>
        <sz val="18"/>
        <rFont val="方正仿宋简体"/>
        <charset val="134"/>
      </rPr>
      <t>具体详见</t>
    </r>
    <r>
      <rPr>
        <sz val="18"/>
        <rFont val="Times New Roman"/>
        <charset val="134"/>
      </rPr>
      <t>2024</t>
    </r>
    <r>
      <rPr>
        <sz val="18"/>
        <rFont val="方正仿宋简体"/>
        <charset val="134"/>
      </rPr>
      <t>年度</t>
    </r>
    <r>
      <rPr>
        <sz val="18"/>
        <rFont val="Times New Roman"/>
        <charset val="134"/>
      </rPr>
      <t>22</t>
    </r>
    <r>
      <rPr>
        <sz val="18"/>
        <rFont val="方正仿宋简体"/>
        <charset val="134"/>
      </rPr>
      <t>个乡村振兴示范村建设项目统计表，不含重点示范村污水管网</t>
    </r>
  </si>
  <si>
    <t>BCX062</t>
  </si>
  <si>
    <r>
      <rPr>
        <sz val="18"/>
        <rFont val="方正仿宋简体"/>
        <charset val="134"/>
      </rPr>
      <t>喀什地区巴楚县</t>
    </r>
    <r>
      <rPr>
        <sz val="18"/>
        <rFont val="Times New Roman"/>
        <charset val="134"/>
      </rPr>
      <t>2024</t>
    </r>
    <r>
      <rPr>
        <sz val="18"/>
        <rFont val="方正仿宋简体"/>
        <charset val="134"/>
      </rPr>
      <t>年乡村振兴示范村污水管网建设项目（二期）</t>
    </r>
  </si>
  <si>
    <r>
      <rPr>
        <sz val="18"/>
        <rFont val="方正仿宋简体"/>
        <charset val="134"/>
      </rPr>
      <t>阿瓦提镇</t>
    </r>
    <r>
      <rPr>
        <sz val="18"/>
        <rFont val="Times New Roman"/>
        <charset val="134"/>
      </rPr>
      <t>4</t>
    </r>
    <r>
      <rPr>
        <sz val="18"/>
        <rFont val="方正仿宋简体"/>
        <charset val="134"/>
      </rPr>
      <t>村、英吾斯塘乡</t>
    </r>
    <r>
      <rPr>
        <sz val="18"/>
        <rFont val="Times New Roman"/>
        <charset val="134"/>
      </rPr>
      <t>2</t>
    </r>
    <r>
      <rPr>
        <sz val="18"/>
        <rFont val="方正仿宋简体"/>
        <charset val="134"/>
      </rPr>
      <t>村、阿拉格尔乡</t>
    </r>
    <r>
      <rPr>
        <sz val="18"/>
        <rFont val="Times New Roman"/>
        <charset val="134"/>
      </rPr>
      <t>18</t>
    </r>
    <r>
      <rPr>
        <sz val="18"/>
        <rFont val="方正仿宋简体"/>
        <charset val="134"/>
      </rPr>
      <t>村、阿克萨克马热勒乡</t>
    </r>
    <r>
      <rPr>
        <sz val="18"/>
        <rFont val="Times New Roman"/>
        <charset val="134"/>
      </rPr>
      <t>3</t>
    </r>
    <r>
      <rPr>
        <sz val="18"/>
        <rFont val="方正仿宋简体"/>
        <charset val="134"/>
      </rPr>
      <t>村、</t>
    </r>
    <r>
      <rPr>
        <sz val="18"/>
        <rFont val="Times New Roman"/>
        <charset val="134"/>
      </rPr>
      <t>10</t>
    </r>
    <r>
      <rPr>
        <sz val="18"/>
        <rFont val="方正仿宋简体"/>
        <charset val="134"/>
      </rPr>
      <t>村，夏马勒乡</t>
    </r>
    <r>
      <rPr>
        <sz val="18"/>
        <rFont val="Times New Roman"/>
        <charset val="134"/>
      </rPr>
      <t>10</t>
    </r>
    <r>
      <rPr>
        <sz val="18"/>
        <rFont val="方正仿宋简体"/>
        <charset val="134"/>
      </rPr>
      <t>村、多来提巴格乡</t>
    </r>
    <r>
      <rPr>
        <sz val="18"/>
        <rFont val="Times New Roman"/>
        <charset val="134"/>
      </rPr>
      <t>6</t>
    </r>
    <r>
      <rPr>
        <sz val="18"/>
        <rFont val="方正仿宋简体"/>
        <charset val="134"/>
      </rPr>
      <t>村、</t>
    </r>
    <r>
      <rPr>
        <sz val="18"/>
        <rFont val="Times New Roman"/>
        <charset val="134"/>
      </rPr>
      <t>15</t>
    </r>
    <r>
      <rPr>
        <sz val="18"/>
        <rFont val="方正仿宋简体"/>
        <charset val="134"/>
      </rPr>
      <t>村，恰尔巴格乡</t>
    </r>
    <r>
      <rPr>
        <sz val="18"/>
        <rFont val="Times New Roman"/>
        <charset val="134"/>
      </rPr>
      <t>3</t>
    </r>
    <r>
      <rPr>
        <sz val="18"/>
        <rFont val="方正仿宋简体"/>
        <charset val="134"/>
      </rPr>
      <t>村</t>
    </r>
  </si>
  <si>
    <r>
      <rPr>
        <b/>
        <sz val="18"/>
        <rFont val="方正仿宋简体"/>
        <charset val="134"/>
      </rPr>
      <t>总投资：</t>
    </r>
    <r>
      <rPr>
        <sz val="18"/>
        <rFont val="Times New Roman"/>
        <charset val="134"/>
      </rPr>
      <t>7844</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为</t>
    </r>
    <r>
      <rPr>
        <sz val="18"/>
        <rFont val="Times New Roman"/>
        <charset val="134"/>
      </rPr>
      <t>9</t>
    </r>
    <r>
      <rPr>
        <sz val="18"/>
        <rFont val="方正仿宋简体"/>
        <charset val="134"/>
      </rPr>
      <t>个地区级乡村振兴示范村新建污水管网</t>
    </r>
    <r>
      <rPr>
        <sz val="18"/>
        <rFont val="Times New Roman"/>
        <charset val="134"/>
      </rPr>
      <t>132.285km</t>
    </r>
    <r>
      <rPr>
        <sz val="18"/>
        <rFont val="方正仿宋简体"/>
        <charset val="134"/>
      </rPr>
      <t>，管径为</t>
    </r>
    <r>
      <rPr>
        <sz val="18"/>
        <rFont val="Times New Roman"/>
        <charset val="134"/>
      </rPr>
      <t>DN100-DN300</t>
    </r>
    <r>
      <rPr>
        <sz val="18"/>
        <rFont val="方正仿宋简体"/>
        <charset val="134"/>
      </rPr>
      <t>，配套检查井</t>
    </r>
    <r>
      <rPr>
        <sz val="18"/>
        <rFont val="Times New Roman"/>
        <charset val="134"/>
      </rPr>
      <t>720</t>
    </r>
    <r>
      <rPr>
        <sz val="18"/>
        <rFont val="方正仿宋简体"/>
        <charset val="134"/>
      </rPr>
      <t>座、污水提升泵站</t>
    </r>
    <r>
      <rPr>
        <sz val="18"/>
        <rFont val="Times New Roman"/>
        <charset val="134"/>
      </rPr>
      <t>35</t>
    </r>
    <r>
      <rPr>
        <sz val="18"/>
        <rFont val="方正仿宋简体"/>
        <charset val="134"/>
      </rPr>
      <t>座、污水处理设施等相关附属设施；</t>
    </r>
  </si>
  <si>
    <t>阿瓦提镇、英吾斯塘乡、阿拉格尔乡、阿克萨克马热勒乡、夏马勒乡、多来提巴格乡、恰尔巴格乡</t>
  </si>
  <si>
    <r>
      <rPr>
        <sz val="18"/>
        <rFont val="方正仿宋简体"/>
        <charset val="134"/>
      </rPr>
      <t>马</t>
    </r>
    <r>
      <rPr>
        <sz val="18"/>
        <rFont val="Times New Roman"/>
        <charset val="134"/>
      </rPr>
      <t xml:space="preserve">  </t>
    </r>
    <r>
      <rPr>
        <sz val="18"/>
        <rFont val="方正仿宋简体"/>
        <charset val="134"/>
      </rPr>
      <t>俊、罗建新、李黎利、李鹏辉、卢增响、木拉提</t>
    </r>
    <r>
      <rPr>
        <sz val="18"/>
        <rFont val="Times New Roman"/>
        <charset val="134"/>
      </rPr>
      <t>·</t>
    </r>
    <r>
      <rPr>
        <sz val="18"/>
        <rFont val="方正仿宋简体"/>
        <charset val="134"/>
      </rPr>
      <t>库尔班、刘山山、贾中元</t>
    </r>
  </si>
  <si>
    <r>
      <rPr>
        <sz val="18"/>
        <rFont val="方正仿宋简体"/>
        <charset val="134"/>
      </rPr>
      <t>铺设污水管网</t>
    </r>
    <r>
      <rPr>
        <sz val="18"/>
        <rFont val="Times New Roman"/>
        <charset val="134"/>
      </rPr>
      <t>≥132.285km</t>
    </r>
    <r>
      <rPr>
        <sz val="18"/>
        <rFont val="方正仿宋简体"/>
        <charset val="134"/>
      </rPr>
      <t>，项目验收合格率</t>
    </r>
    <r>
      <rPr>
        <sz val="18"/>
        <rFont val="Times New Roman"/>
        <charset val="134"/>
      </rPr>
      <t xml:space="preserve">100%.
</t>
    </r>
    <r>
      <rPr>
        <sz val="18"/>
        <rFont val="方正仿宋简体"/>
        <charset val="134"/>
      </rPr>
      <t>社会效益：不断提升人居环境整治，同时增加村集体收入，提升农民生活幸福感。</t>
    </r>
  </si>
  <si>
    <t>BCX063</t>
  </si>
  <si>
    <r>
      <rPr>
        <sz val="18"/>
        <rFont val="方正仿宋简体"/>
        <charset val="134"/>
      </rPr>
      <t>巴楚县</t>
    </r>
    <r>
      <rPr>
        <sz val="18"/>
        <rFont val="Times New Roman"/>
        <charset val="134"/>
      </rPr>
      <t>2024</t>
    </r>
    <r>
      <rPr>
        <sz val="18"/>
        <rFont val="方正仿宋简体"/>
        <charset val="134"/>
      </rPr>
      <t>年乡村振兴示范村建设项目</t>
    </r>
  </si>
  <si>
    <r>
      <rPr>
        <sz val="18"/>
        <rFont val="方正仿宋简体"/>
        <charset val="134"/>
      </rPr>
      <t>阿瓦提镇</t>
    </r>
    <r>
      <rPr>
        <sz val="18"/>
        <rFont val="Times New Roman"/>
        <charset val="134"/>
      </rPr>
      <t>4</t>
    </r>
    <r>
      <rPr>
        <sz val="18"/>
        <rFont val="方正仿宋简体"/>
        <charset val="134"/>
      </rPr>
      <t>村、琼库尔恰克乡</t>
    </r>
    <r>
      <rPr>
        <sz val="18"/>
        <rFont val="Times New Roman"/>
        <charset val="134"/>
      </rPr>
      <t>16</t>
    </r>
    <r>
      <rPr>
        <sz val="18"/>
        <rFont val="方正仿宋简体"/>
        <charset val="134"/>
      </rPr>
      <t>村、色力布亚镇</t>
    </r>
    <r>
      <rPr>
        <sz val="18"/>
        <rFont val="Times New Roman"/>
        <charset val="134"/>
      </rPr>
      <t>16</t>
    </r>
    <r>
      <rPr>
        <sz val="18"/>
        <rFont val="方正仿宋简体"/>
        <charset val="134"/>
      </rPr>
      <t>村、阿拉格尔乡</t>
    </r>
    <r>
      <rPr>
        <sz val="18"/>
        <rFont val="Times New Roman"/>
        <charset val="134"/>
      </rPr>
      <t>18</t>
    </r>
    <r>
      <rPr>
        <sz val="18"/>
        <rFont val="方正仿宋简体"/>
        <charset val="134"/>
      </rPr>
      <t>村、夏马勒乡</t>
    </r>
    <r>
      <rPr>
        <sz val="18"/>
        <rFont val="Times New Roman"/>
        <charset val="134"/>
      </rPr>
      <t>10</t>
    </r>
    <r>
      <rPr>
        <sz val="18"/>
        <rFont val="方正仿宋简体"/>
        <charset val="134"/>
      </rPr>
      <t>村、恰尔巴格乡</t>
    </r>
    <r>
      <rPr>
        <sz val="18"/>
        <rFont val="Times New Roman"/>
        <charset val="134"/>
      </rPr>
      <t>3</t>
    </r>
    <r>
      <rPr>
        <sz val="18"/>
        <rFont val="方正仿宋简体"/>
        <charset val="134"/>
      </rPr>
      <t>村、</t>
    </r>
    <r>
      <rPr>
        <sz val="18"/>
        <rFont val="Times New Roman"/>
        <charset val="134"/>
      </rPr>
      <t>16</t>
    </r>
    <r>
      <rPr>
        <sz val="18"/>
        <rFont val="方正仿宋简体"/>
        <charset val="134"/>
      </rPr>
      <t>村</t>
    </r>
  </si>
  <si>
    <r>
      <rPr>
        <b/>
        <sz val="20"/>
        <rFont val="方正仿宋简体"/>
        <charset val="134"/>
      </rPr>
      <t>总投资：</t>
    </r>
    <r>
      <rPr>
        <sz val="20"/>
        <rFont val="Times New Roman"/>
        <charset val="134"/>
      </rPr>
      <t>325.21</t>
    </r>
    <r>
      <rPr>
        <sz val="20"/>
        <rFont val="方正仿宋简体"/>
        <charset val="134"/>
      </rPr>
      <t>万元</t>
    </r>
    <r>
      <rPr>
        <sz val="20"/>
        <rFont val="Times New Roman"/>
        <charset val="134"/>
      </rPr>
      <t xml:space="preserve">
</t>
    </r>
    <r>
      <rPr>
        <b/>
        <sz val="20"/>
        <rFont val="方正仿宋简体"/>
        <charset val="134"/>
      </rPr>
      <t>建设内容：</t>
    </r>
    <r>
      <rPr>
        <sz val="20"/>
        <rFont val="Times New Roman"/>
        <charset val="134"/>
      </rPr>
      <t>1.</t>
    </r>
    <r>
      <rPr>
        <sz val="20"/>
        <rFont val="方正仿宋简体"/>
        <charset val="134"/>
      </rPr>
      <t>投资</t>
    </r>
    <r>
      <rPr>
        <sz val="20"/>
        <rFont val="Times New Roman"/>
        <charset val="134"/>
      </rPr>
      <t>71.4</t>
    </r>
    <r>
      <rPr>
        <sz val="20"/>
        <rFont val="方正仿宋简体"/>
        <charset val="134"/>
      </rPr>
      <t>万元，为阿瓦提镇</t>
    </r>
    <r>
      <rPr>
        <sz val="20"/>
        <rFont val="Times New Roman"/>
        <charset val="134"/>
      </rPr>
      <t>4</t>
    </r>
    <r>
      <rPr>
        <sz val="20"/>
        <rFont val="方正仿宋简体"/>
        <charset val="134"/>
      </rPr>
      <t>村新建小市场</t>
    </r>
    <r>
      <rPr>
        <sz val="20"/>
        <rFont val="Times New Roman"/>
        <charset val="134"/>
      </rPr>
      <t>1</t>
    </r>
    <r>
      <rPr>
        <sz val="20"/>
        <rFont val="方正仿宋简体"/>
        <charset val="134"/>
      </rPr>
      <t>座、建筑面积</t>
    </r>
    <r>
      <rPr>
        <sz val="20"/>
        <rFont val="Times New Roman"/>
        <charset val="134"/>
      </rPr>
      <t>61.32</t>
    </r>
    <r>
      <rPr>
        <sz val="20"/>
        <rFont val="宋体"/>
        <charset val="134"/>
      </rPr>
      <t>㎡，</t>
    </r>
    <r>
      <rPr>
        <sz val="20"/>
        <rFont val="方正仿宋简体"/>
        <charset val="134"/>
      </rPr>
      <t>水冲式厕所</t>
    </r>
    <r>
      <rPr>
        <sz val="20"/>
        <rFont val="Times New Roman"/>
        <charset val="134"/>
      </rPr>
      <t>1</t>
    </r>
    <r>
      <rPr>
        <sz val="20"/>
        <rFont val="方正仿宋简体"/>
        <charset val="134"/>
      </rPr>
      <t>座、建筑面积</t>
    </r>
    <r>
      <rPr>
        <sz val="20"/>
        <rFont val="Times New Roman"/>
        <charset val="134"/>
      </rPr>
      <t>81.78</t>
    </r>
    <r>
      <rPr>
        <sz val="20"/>
        <rFont val="宋体"/>
        <charset val="134"/>
      </rPr>
      <t>㎡</t>
    </r>
    <r>
      <rPr>
        <sz val="20"/>
        <rFont val="方正仿宋简体"/>
        <charset val="134"/>
      </rPr>
      <t>，地面硬化</t>
    </r>
    <r>
      <rPr>
        <sz val="20"/>
        <rFont val="Times New Roman"/>
        <charset val="134"/>
      </rPr>
      <t>700</t>
    </r>
    <r>
      <rPr>
        <sz val="20"/>
        <rFont val="宋体"/>
        <charset val="134"/>
      </rPr>
      <t>㎡，</t>
    </r>
    <r>
      <rPr>
        <sz val="20"/>
        <rFont val="方正仿宋简体"/>
        <charset val="134"/>
      </rPr>
      <t>配套建设给排水、电力等相关附属设施。</t>
    </r>
    <r>
      <rPr>
        <sz val="20"/>
        <rFont val="Times New Roman"/>
        <charset val="134"/>
      </rPr>
      <t xml:space="preserve">
2.</t>
    </r>
    <r>
      <rPr>
        <sz val="20"/>
        <rFont val="方正仿宋简体"/>
        <charset val="134"/>
      </rPr>
      <t>投资</t>
    </r>
    <r>
      <rPr>
        <sz val="20"/>
        <rFont val="Times New Roman"/>
        <charset val="134"/>
      </rPr>
      <t>35</t>
    </r>
    <r>
      <rPr>
        <sz val="20"/>
        <rFont val="方正仿宋简体"/>
        <charset val="134"/>
      </rPr>
      <t>万元</t>
    </r>
    <r>
      <rPr>
        <sz val="20"/>
        <rFont val="Times New Roman"/>
        <charset val="134"/>
      </rPr>
      <t>,</t>
    </r>
    <r>
      <rPr>
        <sz val="20"/>
        <rFont val="方正仿宋简体"/>
        <charset val="134"/>
      </rPr>
      <t>为琼库尔恰克乡</t>
    </r>
    <r>
      <rPr>
        <sz val="20"/>
        <rFont val="Times New Roman"/>
        <charset val="134"/>
      </rPr>
      <t>16</t>
    </r>
    <r>
      <rPr>
        <sz val="20"/>
        <rFont val="方正仿宋简体"/>
        <charset val="134"/>
      </rPr>
      <t>村购买购买自走式棉花喷药机</t>
    </r>
    <r>
      <rPr>
        <sz val="20"/>
        <rFont val="Times New Roman"/>
        <charset val="134"/>
      </rPr>
      <t>1</t>
    </r>
    <r>
      <rPr>
        <sz val="20"/>
        <rFont val="方正仿宋简体"/>
        <charset val="134"/>
      </rPr>
      <t>台、购置无人机</t>
    </r>
    <r>
      <rPr>
        <sz val="20"/>
        <rFont val="Times New Roman"/>
        <charset val="134"/>
      </rPr>
      <t>1</t>
    </r>
    <r>
      <rPr>
        <sz val="20"/>
        <rFont val="方正仿宋简体"/>
        <charset val="134"/>
      </rPr>
      <t>台、购置分流式平土机（幅宽</t>
    </r>
    <r>
      <rPr>
        <sz val="20"/>
        <rFont val="Times New Roman"/>
        <charset val="134"/>
      </rPr>
      <t>6m</t>
    </r>
    <r>
      <rPr>
        <sz val="20"/>
        <rFont val="方正仿宋简体"/>
        <charset val="134"/>
      </rPr>
      <t>）</t>
    </r>
    <r>
      <rPr>
        <sz val="20"/>
        <rFont val="Times New Roman"/>
        <charset val="134"/>
      </rPr>
      <t>2</t>
    </r>
    <r>
      <rPr>
        <sz val="20"/>
        <rFont val="方正仿宋简体"/>
        <charset val="134"/>
      </rPr>
      <t>台。</t>
    </r>
    <r>
      <rPr>
        <sz val="20"/>
        <rFont val="Times New Roman"/>
        <charset val="134"/>
      </rPr>
      <t xml:space="preserve">
3.</t>
    </r>
    <r>
      <rPr>
        <sz val="20"/>
        <rFont val="方正仿宋简体"/>
        <charset val="134"/>
      </rPr>
      <t>投资</t>
    </r>
    <r>
      <rPr>
        <sz val="20"/>
        <rFont val="Times New Roman"/>
        <charset val="134"/>
      </rPr>
      <t>18</t>
    </r>
    <r>
      <rPr>
        <sz val="20"/>
        <rFont val="方正仿宋简体"/>
        <charset val="134"/>
      </rPr>
      <t>万元</t>
    </r>
    <r>
      <rPr>
        <sz val="20"/>
        <rFont val="Times New Roman"/>
        <charset val="134"/>
      </rPr>
      <t>,</t>
    </r>
    <r>
      <rPr>
        <sz val="20"/>
        <rFont val="方正仿宋简体"/>
        <charset val="134"/>
      </rPr>
      <t>为色力布亚镇</t>
    </r>
    <r>
      <rPr>
        <sz val="20"/>
        <rFont val="Times New Roman"/>
        <charset val="134"/>
      </rPr>
      <t>16</t>
    </r>
    <r>
      <rPr>
        <sz val="20"/>
        <rFont val="方正仿宋简体"/>
        <charset val="134"/>
      </rPr>
      <t>村全村每个小组新建垃圾收集站配备</t>
    </r>
    <r>
      <rPr>
        <sz val="20"/>
        <rFont val="Times New Roman"/>
        <charset val="134"/>
      </rPr>
      <t>6</t>
    </r>
    <r>
      <rPr>
        <sz val="20"/>
        <rFont val="方正仿宋简体"/>
        <charset val="134"/>
      </rPr>
      <t>个垃圾船及地面硬化。</t>
    </r>
    <r>
      <rPr>
        <sz val="20"/>
        <rFont val="Times New Roman"/>
        <charset val="134"/>
      </rPr>
      <t xml:space="preserve">
4.</t>
    </r>
    <r>
      <rPr>
        <sz val="20"/>
        <rFont val="方正仿宋简体"/>
        <charset val="134"/>
      </rPr>
      <t>投资</t>
    </r>
    <r>
      <rPr>
        <sz val="20"/>
        <rFont val="Times New Roman"/>
        <charset val="134"/>
      </rPr>
      <t>4</t>
    </r>
    <r>
      <rPr>
        <sz val="20"/>
        <rFont val="方正仿宋简体"/>
        <charset val="134"/>
      </rPr>
      <t>万元，为阿拉格尔乡</t>
    </r>
    <r>
      <rPr>
        <sz val="20"/>
        <rFont val="Times New Roman"/>
        <charset val="134"/>
      </rPr>
      <t>18</t>
    </r>
    <r>
      <rPr>
        <sz val="20"/>
        <rFont val="方正仿宋简体"/>
        <charset val="134"/>
      </rPr>
      <t>村采购垃圾船</t>
    </r>
    <r>
      <rPr>
        <sz val="20"/>
        <rFont val="Times New Roman"/>
        <charset val="134"/>
      </rPr>
      <t>8</t>
    </r>
    <r>
      <rPr>
        <sz val="20"/>
        <rFont val="方正仿宋简体"/>
        <charset val="134"/>
      </rPr>
      <t>个。</t>
    </r>
    <r>
      <rPr>
        <sz val="20"/>
        <rFont val="Times New Roman"/>
        <charset val="134"/>
      </rPr>
      <t xml:space="preserve">
5.</t>
    </r>
    <r>
      <rPr>
        <sz val="20"/>
        <rFont val="方正仿宋简体"/>
        <charset val="134"/>
      </rPr>
      <t>投资</t>
    </r>
    <r>
      <rPr>
        <sz val="20"/>
        <rFont val="Times New Roman"/>
        <charset val="134"/>
      </rPr>
      <t>174.01</t>
    </r>
    <r>
      <rPr>
        <sz val="20"/>
        <rFont val="方正仿宋简体"/>
        <charset val="134"/>
      </rPr>
      <t>万元，为夏马勒乡</t>
    </r>
    <r>
      <rPr>
        <sz val="20"/>
        <rFont val="Times New Roman"/>
        <charset val="134"/>
      </rPr>
      <t>10</t>
    </r>
    <r>
      <rPr>
        <sz val="20"/>
        <rFont val="方正仿宋简体"/>
        <charset val="134"/>
      </rPr>
      <t>村对辖区内</t>
    </r>
    <r>
      <rPr>
        <sz val="20"/>
        <rFont val="Times New Roman"/>
        <charset val="134"/>
      </rPr>
      <t>2.11km</t>
    </r>
    <r>
      <rPr>
        <sz val="20"/>
        <rFont val="方正仿宋简体"/>
        <charset val="134"/>
      </rPr>
      <t>渠道及附属配套进行提升改造，渠道流量为</t>
    </r>
    <r>
      <rPr>
        <sz val="20"/>
        <rFont val="Times New Roman"/>
        <charset val="134"/>
      </rPr>
      <t>0.2m³/s</t>
    </r>
    <r>
      <rPr>
        <sz val="20"/>
        <rFont val="方正仿宋简体"/>
        <charset val="134"/>
      </rPr>
      <t>；排碱渠清淤</t>
    </r>
    <r>
      <rPr>
        <sz val="20"/>
        <rFont val="Times New Roman"/>
        <charset val="134"/>
      </rPr>
      <t>3.2km</t>
    </r>
    <r>
      <rPr>
        <sz val="20"/>
        <rFont val="方正仿宋简体"/>
        <charset val="134"/>
      </rPr>
      <t>；购买移动商铺及配套</t>
    </r>
    <r>
      <rPr>
        <sz val="20"/>
        <rFont val="Times New Roman"/>
        <charset val="134"/>
      </rPr>
      <t>5</t>
    </r>
    <r>
      <rPr>
        <sz val="20"/>
        <rFont val="方正仿宋简体"/>
        <charset val="134"/>
      </rPr>
      <t>个、垃圾船</t>
    </r>
    <r>
      <rPr>
        <sz val="20"/>
        <rFont val="Times New Roman"/>
        <charset val="134"/>
      </rPr>
      <t>3</t>
    </r>
    <r>
      <rPr>
        <sz val="20"/>
        <rFont val="方正仿宋简体"/>
        <charset val="134"/>
      </rPr>
      <t>个。</t>
    </r>
    <r>
      <rPr>
        <sz val="20"/>
        <rFont val="Times New Roman"/>
        <charset val="134"/>
      </rPr>
      <t xml:space="preserve">
6.</t>
    </r>
    <r>
      <rPr>
        <sz val="20"/>
        <rFont val="方正仿宋简体"/>
        <charset val="134"/>
      </rPr>
      <t>投资</t>
    </r>
    <r>
      <rPr>
        <sz val="20"/>
        <rFont val="Times New Roman"/>
        <charset val="134"/>
      </rPr>
      <t>22.8</t>
    </r>
    <r>
      <rPr>
        <sz val="20"/>
        <rFont val="方正仿宋简体"/>
        <charset val="134"/>
      </rPr>
      <t>万元，为恰尔巴格乡</t>
    </r>
    <r>
      <rPr>
        <sz val="20"/>
        <rFont val="Times New Roman"/>
        <charset val="134"/>
      </rPr>
      <t>3</t>
    </r>
    <r>
      <rPr>
        <sz val="20"/>
        <rFont val="方正仿宋简体"/>
        <charset val="134"/>
      </rPr>
      <t>村购买</t>
    </r>
    <r>
      <rPr>
        <sz val="20"/>
        <rFont val="Times New Roman"/>
        <charset val="134"/>
      </rPr>
      <t>5000L</t>
    </r>
    <r>
      <rPr>
        <sz val="20"/>
        <rFont val="方正仿宋简体"/>
        <charset val="134"/>
      </rPr>
      <t>垃圾船</t>
    </r>
    <r>
      <rPr>
        <sz val="20"/>
        <rFont val="Times New Roman"/>
        <charset val="134"/>
      </rPr>
      <t>8</t>
    </r>
    <r>
      <rPr>
        <sz val="20"/>
        <rFont val="方正仿宋简体"/>
        <charset val="134"/>
      </rPr>
      <t>个；为</t>
    </r>
    <r>
      <rPr>
        <sz val="20"/>
        <rFont val="Times New Roman"/>
        <charset val="134"/>
      </rPr>
      <t>16</t>
    </r>
    <r>
      <rPr>
        <sz val="20"/>
        <rFont val="方正仿宋简体"/>
        <charset val="134"/>
      </rPr>
      <t>村建设51.25</t>
    </r>
    <r>
      <rPr>
        <sz val="20"/>
        <rFont val="宋体"/>
        <charset val="134"/>
      </rPr>
      <t>㎡</t>
    </r>
    <r>
      <rPr>
        <sz val="20"/>
        <rFont val="方正仿宋简体"/>
        <charset val="134"/>
      </rPr>
      <t>旱厕</t>
    </r>
    <r>
      <rPr>
        <sz val="20"/>
        <rFont val="Times New Roman"/>
        <charset val="134"/>
      </rPr>
      <t>1</t>
    </r>
    <r>
      <rPr>
        <sz val="20"/>
        <rFont val="方正仿宋简体"/>
        <charset val="134"/>
      </rPr>
      <t>座，配套相关附属设施设备。</t>
    </r>
  </si>
  <si>
    <t>村</t>
  </si>
  <si>
    <t>阿瓦提镇、琼库尔恰克乡、色力布亚镇、阿拉格尔乡、夏马勒乡、多来提巴格乡、恰尔巴格乡</t>
  </si>
  <si>
    <r>
      <rPr>
        <sz val="18"/>
        <rFont val="方正仿宋简体"/>
        <charset val="134"/>
      </rPr>
      <t>何彬龙、罗建新、高</t>
    </r>
    <r>
      <rPr>
        <sz val="18"/>
        <rFont val="Times New Roman"/>
        <charset val="134"/>
      </rPr>
      <t xml:space="preserve">  </t>
    </r>
    <r>
      <rPr>
        <sz val="18"/>
        <rFont val="方正仿宋简体"/>
        <charset val="134"/>
      </rPr>
      <t>疆、蒋久健、李鹏辉、木拉提</t>
    </r>
    <r>
      <rPr>
        <sz val="18"/>
        <rFont val="Times New Roman"/>
        <charset val="134"/>
      </rPr>
      <t>·</t>
    </r>
    <r>
      <rPr>
        <sz val="18"/>
        <rFont val="方正仿宋简体"/>
        <charset val="134"/>
      </rPr>
      <t>库尔班、贾中元</t>
    </r>
  </si>
  <si>
    <r>
      <rPr>
        <sz val="20"/>
        <rFont val="方正仿宋简体"/>
        <charset val="134"/>
      </rPr>
      <t>农机设备</t>
    </r>
    <r>
      <rPr>
        <sz val="20"/>
        <rFont val="Times New Roman"/>
        <charset val="134"/>
      </rPr>
      <t>≥4</t>
    </r>
    <r>
      <rPr>
        <sz val="20"/>
        <rFont val="方正仿宋简体"/>
        <charset val="134"/>
      </rPr>
      <t>台、垃圾船</t>
    </r>
    <r>
      <rPr>
        <sz val="20"/>
        <rFont val="Times New Roman"/>
        <charset val="134"/>
      </rPr>
      <t>≥25</t>
    </r>
    <r>
      <rPr>
        <sz val="20"/>
        <rFont val="方正仿宋简体"/>
        <charset val="134"/>
      </rPr>
      <t>个，公共厕所</t>
    </r>
    <r>
      <rPr>
        <sz val="20"/>
        <rFont val="Times New Roman"/>
        <charset val="134"/>
      </rPr>
      <t>≥141.78</t>
    </r>
    <r>
      <rPr>
        <sz val="20"/>
        <rFont val="宋体"/>
        <charset val="134"/>
      </rPr>
      <t>㎡</t>
    </r>
    <r>
      <rPr>
        <sz val="20"/>
        <rFont val="方正仿宋简体"/>
        <charset val="134"/>
      </rPr>
      <t>，并配套垃圾处理等农村公共基础设施，项目验收合格率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社会效益：不断提升人居环境整治，同时增加村集体收入，提升农民生活幸福感。</t>
    </r>
  </si>
  <si>
    <r>
      <rPr>
        <sz val="18"/>
        <rFont val="方正仿宋简体"/>
        <charset val="134"/>
      </rPr>
      <t>具体详见</t>
    </r>
    <r>
      <rPr>
        <sz val="18"/>
        <rFont val="Times New Roman"/>
        <charset val="134"/>
      </rPr>
      <t>2024</t>
    </r>
    <r>
      <rPr>
        <sz val="18"/>
        <rFont val="方正仿宋简体"/>
        <charset val="134"/>
      </rPr>
      <t>年度</t>
    </r>
    <r>
      <rPr>
        <sz val="18"/>
        <rFont val="Times New Roman"/>
        <charset val="134"/>
      </rPr>
      <t>22</t>
    </r>
    <r>
      <rPr>
        <sz val="18"/>
        <rFont val="方正仿宋简体"/>
        <charset val="134"/>
      </rPr>
      <t>个乡村振兴示范村建设项目统计表，不含重点示范村项目、污水管网项目、小市场项目、土地碎片化项目</t>
    </r>
  </si>
  <si>
    <t>BCX064</t>
  </si>
  <si>
    <t>巴楚镇幸福园社区电力改造提升项目</t>
  </si>
  <si>
    <t>必要基础设施建设</t>
  </si>
  <si>
    <r>
      <rPr>
        <sz val="18"/>
        <rFont val="方正仿宋简体"/>
        <charset val="134"/>
      </rPr>
      <t>巴楚镇幸福园社区</t>
    </r>
  </si>
  <si>
    <r>
      <rPr>
        <b/>
        <sz val="20"/>
        <rFont val="方正仿宋简体"/>
        <charset val="134"/>
      </rPr>
      <t>总投资：</t>
    </r>
    <r>
      <rPr>
        <sz val="20"/>
        <rFont val="Times New Roman"/>
        <charset val="134"/>
      </rPr>
      <t>363</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为巴楚镇幸福园社区更换电缆</t>
    </r>
    <r>
      <rPr>
        <sz val="20"/>
        <rFont val="Times New Roman"/>
        <charset val="134"/>
      </rPr>
      <t>6905m</t>
    </r>
    <r>
      <rPr>
        <sz val="20"/>
        <rFont val="方正仿宋简体"/>
        <charset val="134"/>
      </rPr>
      <t>，并配套相关附属设施设备。项目建成后，所形成的固定资产纳入衔接项目资产管理，权属归巴楚镇幸福园社区所有。</t>
    </r>
  </si>
  <si>
    <r>
      <rPr>
        <sz val="18"/>
        <rFont val="方正仿宋简体"/>
        <charset val="134"/>
      </rPr>
      <t>公里</t>
    </r>
  </si>
  <si>
    <r>
      <rPr>
        <sz val="18"/>
        <rFont val="方正仿宋简体"/>
        <charset val="134"/>
      </rPr>
      <t>巴楚镇人民政府</t>
    </r>
  </si>
  <si>
    <r>
      <rPr>
        <sz val="18"/>
        <rFont val="方正仿宋简体"/>
        <charset val="134"/>
      </rPr>
      <t>县发展和改革委员会</t>
    </r>
  </si>
  <si>
    <r>
      <rPr>
        <sz val="18"/>
        <rFont val="方正仿宋简体"/>
        <charset val="134"/>
      </rPr>
      <t>王晓菲、汪生龙</t>
    </r>
  </si>
  <si>
    <r>
      <rPr>
        <sz val="20"/>
        <rFont val="方正仿宋简体"/>
        <charset val="134"/>
      </rPr>
      <t>铺设电缆</t>
    </r>
    <r>
      <rPr>
        <sz val="20"/>
        <rFont val="Times New Roman"/>
        <charset val="134"/>
      </rPr>
      <t>≥6.905km</t>
    </r>
    <r>
      <rPr>
        <sz val="20"/>
        <rFont val="方正仿宋简体"/>
        <charset val="134"/>
      </rPr>
      <t>，项目验收合格率</t>
    </r>
    <r>
      <rPr>
        <sz val="20"/>
        <rFont val="Times New Roman"/>
        <charset val="134"/>
      </rPr>
      <t>100%</t>
    </r>
    <r>
      <rPr>
        <sz val="20"/>
        <rFont val="宋体"/>
        <charset val="134"/>
      </rPr>
      <t>。</t>
    </r>
    <r>
      <rPr>
        <sz val="20"/>
        <rFont val="Times New Roman"/>
        <charset val="134"/>
      </rPr>
      <t xml:space="preserve">
</t>
    </r>
    <r>
      <rPr>
        <sz val="20"/>
        <rFont val="方正仿宋简体"/>
        <charset val="134"/>
      </rPr>
      <t>社会效益：提升易地搬迁点</t>
    </r>
    <r>
      <rPr>
        <sz val="20"/>
        <rFont val="Times New Roman"/>
        <charset val="134"/>
      </rPr>
      <t>813</t>
    </r>
    <r>
      <rPr>
        <sz val="20"/>
        <rFont val="方正仿宋简体"/>
        <charset val="134"/>
      </rPr>
      <t>户农户用电安全。</t>
    </r>
  </si>
  <si>
    <t>BCX067</t>
  </si>
  <si>
    <t>喀什地区巴楚县阿纳库勒产业园厂房建设项目</t>
  </si>
  <si>
    <t>续建</t>
  </si>
  <si>
    <t>工业园区</t>
  </si>
  <si>
    <r>
      <rPr>
        <b/>
        <sz val="18"/>
        <rFont val="方正仿宋简体"/>
        <charset val="134"/>
      </rPr>
      <t>总投资：</t>
    </r>
    <r>
      <rPr>
        <sz val="18"/>
        <rFont val="Times New Roman"/>
        <charset val="134"/>
      </rPr>
      <t>2600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新建厂房</t>
    </r>
    <r>
      <rPr>
        <sz val="18"/>
        <rFont val="Times New Roman"/>
        <charset val="134"/>
      </rPr>
      <t>15000</t>
    </r>
    <r>
      <rPr>
        <sz val="18"/>
        <rFont val="方正仿宋简体"/>
        <charset val="134"/>
      </rPr>
      <t>平方米，配套供排水、电力、消防等附属设施。</t>
    </r>
  </si>
  <si>
    <t>巴楚县工业园区管理委员会</t>
  </si>
  <si>
    <t>张豫新</t>
  </si>
  <si>
    <r>
      <rPr>
        <sz val="16"/>
        <rFont val="方正仿宋简体"/>
        <charset val="134"/>
      </rPr>
      <t>建设厂房面积</t>
    </r>
    <r>
      <rPr>
        <sz val="16"/>
        <rFont val="Times New Roman"/>
        <charset val="134"/>
      </rPr>
      <t>≥15000</t>
    </r>
    <r>
      <rPr>
        <sz val="16"/>
        <rFont val="方正仿宋简体"/>
        <charset val="134"/>
      </rPr>
      <t>平方米，项目验收合格率</t>
    </r>
    <r>
      <rPr>
        <sz val="16"/>
        <rFont val="Times New Roman"/>
        <charset val="134"/>
      </rPr>
      <t>100%</t>
    </r>
    <r>
      <rPr>
        <sz val="16"/>
        <rFont val="方正仿宋简体"/>
        <charset val="134"/>
      </rPr>
      <t>。</t>
    </r>
    <r>
      <rPr>
        <sz val="16"/>
        <rFont val="Times New Roman"/>
        <charset val="134"/>
      </rPr>
      <t xml:space="preserve">
</t>
    </r>
    <r>
      <rPr>
        <sz val="16"/>
        <rFont val="方正仿宋简体"/>
        <charset val="134"/>
      </rPr>
      <t>经济效益：项目年收益率不低于同期银行贷款利率。</t>
    </r>
    <r>
      <rPr>
        <sz val="16"/>
        <rFont val="Times New Roman"/>
        <charset val="134"/>
      </rPr>
      <t xml:space="preserve">
</t>
    </r>
    <r>
      <rPr>
        <sz val="16"/>
        <rFont val="方正仿宋简体"/>
        <charset val="134"/>
      </rPr>
      <t>社会效益：通过发展产业园，推动经济发展，开发稳定就业岗位，满足群众就近就地就业需求，并形成资产分红，带动农户增收致富。</t>
    </r>
  </si>
  <si>
    <t>BCX068</t>
  </si>
  <si>
    <t>喀什地区巴楚县阿纳库勒产业就业园厂房建设项目</t>
  </si>
  <si>
    <t>2024.04-2024.9</t>
  </si>
  <si>
    <r>
      <rPr>
        <b/>
        <sz val="18"/>
        <rFont val="方正仿宋简体"/>
        <charset val="134"/>
      </rPr>
      <t>总投资</t>
    </r>
    <r>
      <rPr>
        <sz val="18"/>
        <rFont val="方正仿宋简体"/>
        <charset val="134"/>
      </rPr>
      <t>：</t>
    </r>
    <r>
      <rPr>
        <sz val="18"/>
        <rFont val="Times New Roman"/>
        <charset val="134"/>
      </rPr>
      <t>4500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：新建厂房</t>
    </r>
    <r>
      <rPr>
        <sz val="18"/>
        <rFont val="Times New Roman"/>
        <charset val="134"/>
      </rPr>
      <t>28000</t>
    </r>
    <r>
      <rPr>
        <sz val="18"/>
        <rFont val="方正仿宋简体"/>
        <charset val="134"/>
      </rPr>
      <t>平方米，配套供排水、电力、消防等附属设施。</t>
    </r>
  </si>
  <si>
    <r>
      <rPr>
        <sz val="16"/>
        <rFont val="方正仿宋简体"/>
        <charset val="134"/>
      </rPr>
      <t>建设厂房面积</t>
    </r>
    <r>
      <rPr>
        <sz val="16"/>
        <rFont val="Times New Roman"/>
        <charset val="134"/>
      </rPr>
      <t>≥28000</t>
    </r>
    <r>
      <rPr>
        <sz val="16"/>
        <rFont val="方正仿宋简体"/>
        <charset val="134"/>
      </rPr>
      <t>平方米，项目验收合格率</t>
    </r>
    <r>
      <rPr>
        <sz val="16"/>
        <rFont val="Times New Roman"/>
        <charset val="134"/>
      </rPr>
      <t>100%</t>
    </r>
    <r>
      <rPr>
        <sz val="16"/>
        <rFont val="方正仿宋简体"/>
        <charset val="134"/>
      </rPr>
      <t>。</t>
    </r>
    <r>
      <rPr>
        <sz val="16"/>
        <rFont val="Times New Roman"/>
        <charset val="134"/>
      </rPr>
      <t xml:space="preserve">
</t>
    </r>
    <r>
      <rPr>
        <sz val="16"/>
        <rFont val="方正仿宋简体"/>
        <charset val="134"/>
      </rPr>
      <t>经济效益：项目年收益率不低于同期银行贷款利率。</t>
    </r>
    <r>
      <rPr>
        <sz val="16"/>
        <rFont val="Times New Roman"/>
        <charset val="134"/>
      </rPr>
      <t xml:space="preserve">
</t>
    </r>
    <r>
      <rPr>
        <sz val="16"/>
        <rFont val="方正仿宋简体"/>
        <charset val="134"/>
      </rPr>
      <t>社会效益：通过发展产业园，推动经济发展，开发稳定就业岗位，满足群众就近就地就业需求，并形成资产分红，带动农户增收致富。</t>
    </r>
  </si>
  <si>
    <t>BCX069</t>
  </si>
  <si>
    <t>喀什地区巴楚县工业园区产业园厂房建设项目</t>
  </si>
  <si>
    <r>
      <rPr>
        <b/>
        <sz val="18"/>
        <rFont val="方正仿宋简体"/>
        <charset val="134"/>
      </rPr>
      <t>总投资：</t>
    </r>
    <r>
      <rPr>
        <sz val="18"/>
        <rFont val="Times New Roman"/>
        <charset val="134"/>
      </rPr>
      <t>5000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新建厂房</t>
    </r>
    <r>
      <rPr>
        <sz val="18"/>
        <rFont val="Times New Roman"/>
        <charset val="134"/>
      </rPr>
      <t>27000</t>
    </r>
    <r>
      <rPr>
        <sz val="18"/>
        <rFont val="宋体"/>
        <charset val="134"/>
      </rPr>
      <t>㎡</t>
    </r>
    <r>
      <rPr>
        <sz val="18"/>
        <rFont val="方正仿宋简体"/>
        <charset val="134"/>
      </rPr>
      <t>，配套供排水、电力、消防等附属设施。项目建成后，年收益率不低于同期银行贷款利率，所形成的固定资产纳入衔接项目资产管理，权属量化至村集体所有。</t>
    </r>
  </si>
  <si>
    <r>
      <rPr>
        <sz val="16"/>
        <rFont val="方正仿宋简体"/>
        <charset val="134"/>
      </rPr>
      <t>建设厂房面积</t>
    </r>
    <r>
      <rPr>
        <sz val="16"/>
        <rFont val="Times New Roman"/>
        <charset val="134"/>
      </rPr>
      <t>≥</t>
    </r>
    <r>
      <rPr>
        <sz val="16"/>
        <rFont val="方正仿宋简体"/>
        <charset val="134"/>
      </rPr>
      <t>270</t>
    </r>
    <r>
      <rPr>
        <sz val="16"/>
        <rFont val="Times New Roman"/>
        <charset val="134"/>
      </rPr>
      <t>00</t>
    </r>
    <r>
      <rPr>
        <sz val="16"/>
        <rFont val="方正仿宋简体"/>
        <charset val="134"/>
      </rPr>
      <t>平方米，项目验收合格率</t>
    </r>
    <r>
      <rPr>
        <sz val="16"/>
        <rFont val="Times New Roman"/>
        <charset val="134"/>
      </rPr>
      <t>100%</t>
    </r>
    <r>
      <rPr>
        <sz val="16"/>
        <rFont val="方正仿宋简体"/>
        <charset val="134"/>
      </rPr>
      <t>。</t>
    </r>
    <r>
      <rPr>
        <sz val="16"/>
        <rFont val="Times New Roman"/>
        <charset val="134"/>
      </rPr>
      <t xml:space="preserve">
</t>
    </r>
    <r>
      <rPr>
        <sz val="16"/>
        <rFont val="方正仿宋简体"/>
        <charset val="134"/>
      </rPr>
      <t>经济效益：项目年收益率不低于同期银行贷款利率。</t>
    </r>
    <r>
      <rPr>
        <sz val="16"/>
        <rFont val="Times New Roman"/>
        <charset val="134"/>
      </rPr>
      <t xml:space="preserve">
</t>
    </r>
    <r>
      <rPr>
        <sz val="16"/>
        <rFont val="方正仿宋简体"/>
        <charset val="134"/>
      </rPr>
      <t>社会效益：通过发展产业园，推动经济发展，开发稳定就业岗位，满足群众就近就地就业需求，并形成资产分红，带动农户增收致富。</t>
    </r>
  </si>
  <si>
    <r>
      <rPr>
        <b/>
        <sz val="12"/>
        <rFont val="方正仿宋简体"/>
        <charset val="134"/>
      </rPr>
      <t>备注：</t>
    </r>
    <r>
      <rPr>
        <sz val="12"/>
        <rFont val="Times New Roman"/>
        <charset val="134"/>
      </rPr>
      <t>1.</t>
    </r>
    <r>
      <rPr>
        <sz val="12"/>
        <rFont val="方正仿宋简体"/>
        <charset val="134"/>
      </rPr>
      <t>项目库编号：由各单位自行确定编制规则，为方便分类、识别、汇总，建议按照行政全称首字母缩写依次编号。如阿瓦提镇入库项目编号为</t>
    </r>
    <r>
      <rPr>
        <sz val="12"/>
        <rFont val="Times New Roman"/>
        <charset val="134"/>
      </rPr>
      <t>AWT001</t>
    </r>
    <r>
      <rPr>
        <sz val="12"/>
        <rFont val="方正仿宋简体"/>
        <charset val="134"/>
      </rPr>
      <t>；</t>
    </r>
    <r>
      <rPr>
        <sz val="12"/>
        <rFont val="Times New Roman"/>
        <charset val="134"/>
      </rPr>
      <t>2.</t>
    </r>
    <r>
      <rPr>
        <sz val="12"/>
        <rFont val="方正仿宋简体"/>
        <charset val="134"/>
      </rPr>
      <t>项目名称：项目名称应体现主要建设内容，与可行性研究报告（或实施方案）名称保持一致。如</t>
    </r>
    <r>
      <rPr>
        <sz val="12"/>
        <rFont val="Times New Roman"/>
        <charset val="134"/>
      </rPr>
      <t>XX</t>
    </r>
    <r>
      <rPr>
        <sz val="12"/>
        <rFont val="方正仿宋简体"/>
        <charset val="134"/>
      </rPr>
      <t>县</t>
    </r>
    <r>
      <rPr>
        <sz val="12"/>
        <rFont val="Times New Roman"/>
        <charset val="134"/>
      </rPr>
      <t>XX</t>
    </r>
    <r>
      <rPr>
        <sz val="12"/>
        <rFont val="方正仿宋简体"/>
        <charset val="134"/>
      </rPr>
      <t>乡</t>
    </r>
    <r>
      <rPr>
        <sz val="12"/>
        <rFont val="Times New Roman"/>
        <charset val="134"/>
      </rPr>
      <t>XX</t>
    </r>
    <r>
      <rPr>
        <sz val="12"/>
        <rFont val="方正仿宋简体"/>
        <charset val="134"/>
      </rPr>
      <t>村自来水管网改造项目；</t>
    </r>
    <r>
      <rPr>
        <sz val="12"/>
        <rFont val="Times New Roman"/>
        <charset val="134"/>
      </rPr>
      <t>3.</t>
    </r>
    <r>
      <rPr>
        <sz val="12"/>
        <rFont val="方正仿宋简体"/>
        <charset val="134"/>
      </rPr>
      <t>项目类别及子类型：按照《县级巩固拓展脱贫攻坚成果和乡村振兴项目库参考范围》填列；</t>
    </r>
    <r>
      <rPr>
        <sz val="12"/>
        <rFont val="Times New Roman"/>
        <charset val="134"/>
      </rPr>
      <t>4.</t>
    </r>
    <r>
      <rPr>
        <sz val="12"/>
        <rFont val="方正仿宋简体"/>
        <charset val="134"/>
      </rPr>
      <t>建设性质：分为新建、扩建两种。新建是指该项目从未建设过；扩建是指该项目已完工，因需要再次在原项目的基础上增加新建设内容；</t>
    </r>
    <r>
      <rPr>
        <sz val="12"/>
        <rFont val="Times New Roman"/>
        <charset val="134"/>
      </rPr>
      <t>5.</t>
    </r>
    <r>
      <rPr>
        <sz val="12"/>
        <rFont val="方正仿宋简体"/>
        <charset val="134"/>
      </rPr>
      <t>建设地点：项目实施地点原则上要具体到</t>
    </r>
    <r>
      <rPr>
        <sz val="12"/>
        <rFont val="Times New Roman"/>
        <charset val="134"/>
      </rPr>
      <t>XX</t>
    </r>
    <r>
      <rPr>
        <sz val="12"/>
        <rFont val="方正仿宋简体"/>
        <charset val="134"/>
      </rPr>
      <t>乡镇</t>
    </r>
    <r>
      <rPr>
        <sz val="12"/>
        <rFont val="Times New Roman"/>
        <charset val="134"/>
      </rPr>
      <t>XX</t>
    </r>
    <r>
      <rPr>
        <sz val="12"/>
        <rFont val="方正仿宋简体"/>
        <charset val="134"/>
      </rPr>
      <t>村；</t>
    </r>
    <r>
      <rPr>
        <sz val="12"/>
        <rFont val="Times New Roman"/>
        <charset val="134"/>
      </rPr>
      <t>6.</t>
    </r>
    <r>
      <rPr>
        <sz val="12"/>
        <rFont val="方正仿宋简体"/>
        <charset val="134"/>
      </rPr>
      <t>实施期限：是指项目正式开工到完工的期限，具体到月，原则上最迟</t>
    </r>
    <r>
      <rPr>
        <sz val="12"/>
        <rFont val="Times New Roman"/>
        <charset val="134"/>
      </rPr>
      <t>3</t>
    </r>
    <r>
      <rPr>
        <sz val="12"/>
        <rFont val="方正仿宋简体"/>
        <charset val="134"/>
      </rPr>
      <t>月底前必须开工、</t>
    </r>
    <r>
      <rPr>
        <sz val="12"/>
        <rFont val="Times New Roman"/>
        <charset val="134"/>
      </rPr>
      <t>10</t>
    </r>
    <r>
      <rPr>
        <sz val="12"/>
        <rFont val="方正仿宋简体"/>
        <charset val="134"/>
      </rPr>
      <t>月底前必须完工；</t>
    </r>
    <r>
      <rPr>
        <sz val="12"/>
        <rFont val="Times New Roman"/>
        <charset val="134"/>
      </rPr>
      <t>7.</t>
    </r>
    <r>
      <rPr>
        <sz val="12"/>
        <rFont val="方正仿宋简体"/>
        <charset val="134"/>
      </rPr>
      <t>主要建设内容：与项目建议书（或实施方案）建设内容一致；</t>
    </r>
    <r>
      <rPr>
        <sz val="12"/>
        <rFont val="Times New Roman"/>
        <charset val="134"/>
      </rPr>
      <t>8.</t>
    </r>
    <r>
      <rPr>
        <sz val="12"/>
        <rFont val="方正仿宋简体"/>
        <charset val="134"/>
      </rPr>
      <t>项目建设单位：原则上为项目申报单位；</t>
    </r>
    <r>
      <rPr>
        <sz val="12"/>
        <rFont val="Times New Roman"/>
        <charset val="134"/>
      </rPr>
      <t>9.</t>
    </r>
    <r>
      <rPr>
        <sz val="12"/>
        <rFont val="方正仿宋简体"/>
        <charset val="134"/>
      </rPr>
      <t>建设规模：填列项目具体主要建设内容中主体建设规模及数量；</t>
    </r>
    <r>
      <rPr>
        <sz val="12"/>
        <rFont val="Times New Roman"/>
        <charset val="134"/>
      </rPr>
      <t>10.</t>
    </r>
    <r>
      <rPr>
        <sz val="12"/>
        <rFont val="方正仿宋简体"/>
        <charset val="134"/>
      </rPr>
      <t>资金规模：是指项目计划投入总规模；</t>
    </r>
    <r>
      <rPr>
        <sz val="12"/>
        <rFont val="Times New Roman"/>
        <charset val="134"/>
      </rPr>
      <t>11.</t>
    </r>
    <r>
      <rPr>
        <sz val="12"/>
        <rFont val="方正仿宋简体"/>
        <charset val="134"/>
      </rPr>
      <t>项目主管部门：根据项目类型及建设内容确定填写县直相关部门；</t>
    </r>
    <r>
      <rPr>
        <sz val="12"/>
        <rFont val="Times New Roman"/>
        <charset val="134"/>
      </rPr>
      <t>12.</t>
    </r>
    <r>
      <rPr>
        <sz val="12"/>
        <rFont val="方正仿宋简体"/>
        <charset val="134"/>
      </rPr>
      <t>责任人：原则上为项目主管单位负责人和项目建单位负责人；</t>
    </r>
    <r>
      <rPr>
        <sz val="12"/>
        <rFont val="Times New Roman"/>
        <charset val="134"/>
      </rPr>
      <t>12</t>
    </r>
    <r>
      <rPr>
        <sz val="12"/>
        <rFont val="方正仿宋简体"/>
        <charset val="134"/>
      </rPr>
      <t>：绩效目标：严格按照《财政专项扶贫资金绩效管理操作指南》</t>
    </r>
    <r>
      <rPr>
        <sz val="12"/>
        <rFont val="Times New Roman"/>
        <charset val="134"/>
      </rPr>
      <t>,</t>
    </r>
    <r>
      <rPr>
        <sz val="12"/>
        <rFont val="方正仿宋简体"/>
        <charset val="134"/>
      </rPr>
      <t>填列三星核心绩效指标，填列三星核心绩效指标。</t>
    </r>
  </si>
  <si>
    <t>单位负责人；</t>
  </si>
  <si>
    <t>填报人及电话：</t>
  </si>
  <si>
    <r>
      <rPr>
        <b/>
        <sz val="24"/>
        <rFont val="方正小标宋简体"/>
        <charset val="134"/>
      </rPr>
      <t>巴楚县</t>
    </r>
    <r>
      <rPr>
        <b/>
        <sz val="24"/>
        <rFont val="Times New Roman"/>
        <charset val="134"/>
      </rPr>
      <t>2024</t>
    </r>
    <r>
      <rPr>
        <b/>
        <sz val="24"/>
        <rFont val="方正小标宋简体"/>
        <charset val="134"/>
      </rPr>
      <t>年巩固拓展脱贫攻坚成果和乡村振兴项目库入库项目汇总表（储备库）</t>
    </r>
  </si>
  <si>
    <t>其他资金</t>
  </si>
  <si>
    <r>
      <rPr>
        <b/>
        <sz val="22"/>
        <rFont val="方正小标宋简体"/>
        <charset val="134"/>
      </rPr>
      <t>一</t>
    </r>
  </si>
  <si>
    <r>
      <rPr>
        <b/>
        <sz val="22"/>
        <rFont val="方正小标宋简体"/>
        <charset val="134"/>
      </rPr>
      <t>产业发展</t>
    </r>
  </si>
  <si>
    <r>
      <rPr>
        <sz val="20"/>
        <rFont val="方正仿宋简体"/>
        <charset val="134"/>
      </rPr>
      <t>巴楚县</t>
    </r>
    <r>
      <rPr>
        <sz val="20"/>
        <rFont val="Times New Roman"/>
        <charset val="134"/>
      </rPr>
      <t>2024</t>
    </r>
    <r>
      <rPr>
        <sz val="20"/>
        <rFont val="方正仿宋简体"/>
        <charset val="134"/>
      </rPr>
      <t>年度新型村集体经济补助项目</t>
    </r>
  </si>
  <si>
    <r>
      <rPr>
        <sz val="20"/>
        <rFont val="方正仿宋简体"/>
        <charset val="134"/>
      </rPr>
      <t>市场建设和农村电商物流</t>
    </r>
  </si>
  <si>
    <r>
      <rPr>
        <sz val="20"/>
        <rFont val="方正仿宋简体"/>
        <charset val="134"/>
      </rPr>
      <t>阿克萨克马热勒乡</t>
    </r>
    <r>
      <rPr>
        <sz val="20"/>
        <rFont val="Times New Roman"/>
        <charset val="134"/>
      </rPr>
      <t>13</t>
    </r>
    <r>
      <rPr>
        <sz val="20"/>
        <rFont val="方正仿宋简体"/>
        <charset val="134"/>
      </rPr>
      <t>村</t>
    </r>
  </si>
  <si>
    <r>
      <rPr>
        <sz val="20"/>
        <rFont val="方正仿宋简体"/>
        <charset val="134"/>
      </rPr>
      <t>平方米</t>
    </r>
  </si>
  <si>
    <r>
      <rPr>
        <sz val="20"/>
        <rFont val="方正仿宋简体"/>
        <charset val="134"/>
      </rPr>
      <t>县委组织部</t>
    </r>
  </si>
  <si>
    <r>
      <rPr>
        <sz val="20"/>
        <rFont val="方正仿宋简体"/>
        <charset val="134"/>
      </rPr>
      <t>王保合</t>
    </r>
  </si>
  <si>
    <r>
      <rPr>
        <sz val="20"/>
        <rFont val="方正仿宋简体"/>
        <charset val="134"/>
      </rPr>
      <t>建设</t>
    </r>
    <r>
      <rPr>
        <sz val="20"/>
        <rFont val="Times New Roman"/>
        <charset val="134"/>
      </rPr>
      <t>“</t>
    </r>
    <r>
      <rPr>
        <sz val="20"/>
        <rFont val="方正仿宋简体"/>
        <charset val="134"/>
      </rPr>
      <t>便民超市</t>
    </r>
    <r>
      <rPr>
        <sz val="20"/>
        <rFont val="Times New Roman"/>
        <charset val="134"/>
      </rPr>
      <t>”</t>
    </r>
    <r>
      <rPr>
        <sz val="20"/>
        <rFont val="方正仿宋简体"/>
        <charset val="134"/>
      </rPr>
      <t>工程量</t>
    </r>
    <r>
      <rPr>
        <sz val="20"/>
        <rFont val="Times New Roman"/>
        <charset val="134"/>
      </rPr>
      <t>≥2808.6</t>
    </r>
    <r>
      <rPr>
        <sz val="20"/>
        <rFont val="宋体"/>
        <charset val="134"/>
      </rPr>
      <t>㎡</t>
    </r>
    <r>
      <rPr>
        <sz val="20"/>
        <rFont val="方正仿宋简体"/>
        <charset val="134"/>
      </rPr>
      <t>，建设便民超市</t>
    </r>
    <r>
      <rPr>
        <sz val="20"/>
        <rFont val="Times New Roman"/>
        <charset val="134"/>
      </rPr>
      <t>≥7</t>
    </r>
    <r>
      <rPr>
        <sz val="20"/>
        <rFont val="方正仿宋简体"/>
        <charset val="134"/>
      </rPr>
      <t>个，项目验收合格率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t>
    </r>
    <r>
      <rPr>
        <sz val="20"/>
        <rFont val="Times New Roman"/>
        <charset val="134"/>
      </rPr>
      <t>≥4%</t>
    </r>
    <r>
      <rPr>
        <sz val="20"/>
        <rFont val="方正仿宋简体"/>
        <charset val="134"/>
      </rPr>
      <t>，增加村集体经济收入</t>
    </r>
    <r>
      <rPr>
        <sz val="20"/>
        <rFont val="Times New Roman"/>
        <charset val="134"/>
      </rPr>
      <t>≥4</t>
    </r>
    <r>
      <rPr>
        <sz val="20"/>
        <rFont val="方正仿宋简体"/>
        <charset val="134"/>
      </rPr>
      <t>万元</t>
    </r>
    <r>
      <rPr>
        <sz val="20"/>
        <rFont val="Times New Roman"/>
        <charset val="134"/>
      </rPr>
      <t>/</t>
    </r>
    <r>
      <rPr>
        <sz val="20"/>
        <rFont val="方正仿宋简体"/>
        <charset val="134"/>
      </rPr>
      <t>个，带动增加脱贫人口（含监测帮扶对象）全年总收入</t>
    </r>
    <r>
      <rPr>
        <sz val="20"/>
        <rFont val="Times New Roman"/>
        <charset val="134"/>
      </rPr>
      <t>≥2.944</t>
    </r>
    <r>
      <rPr>
        <sz val="20"/>
        <rFont val="方正仿宋简体"/>
        <charset val="134"/>
      </rPr>
      <t>万元。</t>
    </r>
    <r>
      <rPr>
        <sz val="20"/>
        <rFont val="Times New Roman"/>
        <charset val="134"/>
      </rPr>
      <t xml:space="preserve">
</t>
    </r>
    <r>
      <rPr>
        <sz val="20"/>
        <rFont val="方正仿宋简体"/>
        <charset val="134"/>
      </rPr>
      <t>社会效益：受益脱贫户（含监测帮扶对象）户数</t>
    </r>
    <r>
      <rPr>
        <sz val="20"/>
        <rFont val="Times New Roman"/>
        <charset val="134"/>
      </rPr>
      <t>≥7</t>
    </r>
    <r>
      <rPr>
        <sz val="20"/>
        <rFont val="方正仿宋简体"/>
        <charset val="134"/>
      </rPr>
      <t>户，受益脱贫人口（含监测帮扶对象）</t>
    </r>
    <r>
      <rPr>
        <sz val="20"/>
        <rFont val="Times New Roman"/>
        <charset val="134"/>
      </rPr>
      <t>≥21</t>
    </r>
    <r>
      <rPr>
        <sz val="20"/>
        <rFont val="方正仿宋简体"/>
        <charset val="134"/>
      </rPr>
      <t>人，通过建设便民超市，推动经济发展，开发稳定就业岗位，进一步提升农村集体经济实力。</t>
    </r>
  </si>
  <si>
    <r>
      <rPr>
        <sz val="20"/>
        <rFont val="方正仿宋简体"/>
        <charset val="134"/>
      </rPr>
      <t>巴楚县</t>
    </r>
  </si>
  <si>
    <r>
      <rPr>
        <sz val="20"/>
        <rFont val="方正仿宋简体"/>
        <charset val="134"/>
      </rPr>
      <t>户</t>
    </r>
  </si>
  <si>
    <r>
      <rPr>
        <sz val="20"/>
        <rFont val="方正仿宋简体"/>
        <charset val="134"/>
      </rPr>
      <t>县农村合作经济发展中心</t>
    </r>
  </si>
  <si>
    <r>
      <rPr>
        <sz val="20"/>
        <rFont val="方正仿宋简体"/>
        <charset val="134"/>
      </rPr>
      <t>梁保卫</t>
    </r>
  </si>
  <si>
    <r>
      <rPr>
        <sz val="20"/>
        <rFont val="方正仿宋简体"/>
        <charset val="134"/>
      </rPr>
      <t>脱贫户（含边缘易致贫户）贷款申请满足率</t>
    </r>
    <r>
      <rPr>
        <sz val="20"/>
        <rFont val="Times New Roman"/>
        <charset val="134"/>
      </rPr>
      <t>≥90%</t>
    </r>
    <r>
      <rPr>
        <sz val="20"/>
        <rFont val="方正仿宋简体"/>
        <charset val="134"/>
      </rPr>
      <t>，带动银行向脱贫人口（含边缘易致贫户）发放贷款总额</t>
    </r>
    <r>
      <rPr>
        <sz val="20"/>
        <rFont val="Times New Roman"/>
        <charset val="134"/>
      </rPr>
      <t>≥20281.36</t>
    </r>
    <r>
      <rPr>
        <sz val="20"/>
        <rFont val="方正仿宋简体"/>
        <charset val="134"/>
      </rPr>
      <t>万元，小额信贷贴息利率</t>
    </r>
    <r>
      <rPr>
        <sz val="20"/>
        <rFont val="Times New Roman"/>
        <charset val="134"/>
      </rPr>
      <t>3.45%-4.45%</t>
    </r>
    <r>
      <rPr>
        <sz val="20"/>
        <rFont val="方正仿宋简体"/>
        <charset val="134"/>
      </rPr>
      <t>，小额贷款贴息单笔贷款额度</t>
    </r>
    <r>
      <rPr>
        <sz val="20"/>
        <rFont val="Times New Roman"/>
        <charset val="134"/>
      </rPr>
      <t>≤5</t>
    </r>
    <r>
      <rPr>
        <sz val="20"/>
        <rFont val="方正仿宋简体"/>
        <charset val="134"/>
      </rPr>
      <t>万元。</t>
    </r>
    <r>
      <rPr>
        <sz val="20"/>
        <rFont val="Times New Roman"/>
        <charset val="134"/>
      </rPr>
      <t xml:space="preserve">
</t>
    </r>
    <r>
      <rPr>
        <sz val="20"/>
        <rFont val="方正仿宋简体"/>
        <charset val="134"/>
      </rPr>
      <t>社会效益：受益脱贫户（含边缘易致贫户）</t>
    </r>
    <r>
      <rPr>
        <sz val="20"/>
        <rFont val="Times New Roman"/>
        <charset val="134"/>
      </rPr>
      <t>≥7952</t>
    </r>
    <r>
      <rPr>
        <sz val="20"/>
        <rFont val="方正仿宋简体"/>
        <charset val="134"/>
      </rPr>
      <t>户，通过小额信贷补贴利息，解决脱贫人口（含边缘易致贫户）资金短缺的问题，减轻脱贫人口（含边缘易致贫户）还贷压力，带动脱贫户、边缘户发展生产积极性。</t>
    </r>
  </si>
  <si>
    <r>
      <rPr>
        <sz val="20"/>
        <rFont val="方正仿宋简体"/>
        <charset val="134"/>
      </rPr>
      <t>家</t>
    </r>
  </si>
  <si>
    <r>
      <rPr>
        <sz val="20"/>
        <rFont val="方正仿宋简体"/>
        <charset val="134"/>
      </rPr>
      <t>县乡村振兴局</t>
    </r>
  </si>
  <si>
    <r>
      <rPr>
        <sz val="20"/>
        <rFont val="方正仿宋简体"/>
        <charset val="134"/>
      </rPr>
      <t>宋连军</t>
    </r>
  </si>
  <si>
    <r>
      <rPr>
        <sz val="20"/>
        <rFont val="方正仿宋简体"/>
        <charset val="134"/>
      </rPr>
      <t>扶持扶贫龙头企业数量≥</t>
    </r>
    <r>
      <rPr>
        <sz val="20"/>
        <rFont val="Times New Roman"/>
        <charset val="134"/>
      </rPr>
      <t>4</t>
    </r>
    <r>
      <rPr>
        <sz val="20"/>
        <rFont val="方正仿宋简体"/>
        <charset val="134"/>
      </rPr>
      <t>个，贴息年利率</t>
    </r>
    <r>
      <rPr>
        <sz val="20"/>
        <rFont val="Times New Roman"/>
        <charset val="134"/>
      </rPr>
      <t>=3%</t>
    </r>
    <r>
      <rPr>
        <sz val="20"/>
        <rFont val="方正仿宋简体"/>
        <charset val="134"/>
      </rPr>
      <t>，受益脱贫户人数≥</t>
    </r>
    <r>
      <rPr>
        <sz val="20"/>
        <rFont val="Times New Roman"/>
        <charset val="134"/>
      </rPr>
      <t>56</t>
    </r>
    <r>
      <rPr>
        <sz val="20"/>
        <rFont val="方正仿宋简体"/>
        <charset val="134"/>
      </rPr>
      <t>人。</t>
    </r>
    <r>
      <rPr>
        <sz val="20"/>
        <rFont val="Times New Roman"/>
        <charset val="134"/>
      </rPr>
      <t xml:space="preserve">
</t>
    </r>
    <r>
      <rPr>
        <sz val="20"/>
        <rFont val="方正仿宋简体"/>
        <charset val="134"/>
      </rPr>
      <t>经济效益：带动增加受益脱贫户、监测户就业年收入≥</t>
    </r>
    <r>
      <rPr>
        <sz val="20"/>
        <rFont val="Times New Roman"/>
        <charset val="134"/>
      </rPr>
      <t>1.5</t>
    </r>
    <r>
      <rPr>
        <sz val="20"/>
        <rFont val="方正仿宋简体"/>
        <charset val="134"/>
      </rPr>
      <t>万元。</t>
    </r>
    <r>
      <rPr>
        <sz val="20"/>
        <rFont val="Times New Roman"/>
        <charset val="134"/>
      </rPr>
      <t xml:space="preserve">
</t>
    </r>
    <r>
      <rPr>
        <sz val="20"/>
        <rFont val="方正仿宋简体"/>
        <charset val="134"/>
      </rPr>
      <t>社会效益：有效促进龙头企业经营规模逐步扩大，持续带动脱贫户（含监测帮扶对象）稳定就业，争取使受益脱贫户（含监测帮扶对象）满意度达到</t>
    </r>
    <r>
      <rPr>
        <sz val="20"/>
        <rFont val="Times New Roman"/>
        <charset val="134"/>
      </rPr>
      <t>95%</t>
    </r>
    <r>
      <rPr>
        <sz val="20"/>
        <rFont val="方正仿宋简体"/>
        <charset val="134"/>
      </rPr>
      <t>以上。</t>
    </r>
  </si>
  <si>
    <r>
      <rPr>
        <sz val="20"/>
        <rFont val="方正仿宋简体"/>
        <charset val="134"/>
      </rPr>
      <t>巴楚县</t>
    </r>
    <r>
      <rPr>
        <sz val="20"/>
        <rFont val="Times New Roman"/>
        <charset val="134"/>
      </rPr>
      <t>2024</t>
    </r>
    <r>
      <rPr>
        <sz val="20"/>
        <rFont val="方正仿宋简体"/>
        <charset val="134"/>
      </rPr>
      <t>年联农益农</t>
    </r>
    <r>
      <rPr>
        <sz val="20"/>
        <rFont val="Times New Roman"/>
        <charset val="134"/>
      </rPr>
      <t>“</t>
    </r>
    <r>
      <rPr>
        <sz val="20"/>
        <rFont val="方正仿宋简体"/>
        <charset val="134"/>
      </rPr>
      <t>企业</t>
    </r>
    <r>
      <rPr>
        <sz val="20"/>
        <rFont val="Times New Roman"/>
        <charset val="134"/>
      </rPr>
      <t>+</t>
    </r>
    <r>
      <rPr>
        <sz val="20"/>
        <rFont val="方正仿宋简体"/>
        <charset val="134"/>
      </rPr>
      <t>农户</t>
    </r>
    <r>
      <rPr>
        <sz val="20"/>
        <rFont val="Times New Roman"/>
        <charset val="134"/>
      </rPr>
      <t>”</t>
    </r>
    <r>
      <rPr>
        <sz val="20"/>
        <rFont val="方正仿宋简体"/>
        <charset val="134"/>
      </rPr>
      <t>模式创新项目</t>
    </r>
  </si>
  <si>
    <r>
      <rPr>
        <sz val="20"/>
        <rFont val="方正仿宋简体"/>
        <charset val="134"/>
      </rPr>
      <t>养殖业基地</t>
    </r>
  </si>
  <si>
    <r>
      <rPr>
        <b/>
        <sz val="20"/>
        <rFont val="方正仿宋简体"/>
        <charset val="134"/>
      </rPr>
      <t>总投资：</t>
    </r>
    <r>
      <rPr>
        <sz val="20"/>
        <rFont val="Times New Roman"/>
        <charset val="134"/>
      </rPr>
      <t>100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依据《关于加快新疆肉羊产业高质量发展的实施意见》（新政办发〔</t>
    </r>
    <r>
      <rPr>
        <sz val="20"/>
        <rFont val="Times New Roman"/>
        <charset val="134"/>
      </rPr>
      <t>2023</t>
    </r>
    <r>
      <rPr>
        <sz val="20"/>
        <rFont val="方正仿宋简体"/>
        <charset val="134"/>
      </rPr>
      <t>〕</t>
    </r>
    <r>
      <rPr>
        <sz val="20"/>
        <rFont val="Times New Roman"/>
        <charset val="134"/>
      </rPr>
      <t>24</t>
    </r>
    <r>
      <rPr>
        <sz val="20"/>
        <rFont val="方正仿宋简体"/>
        <charset val="134"/>
      </rPr>
      <t>号）要求，坚持</t>
    </r>
    <r>
      <rPr>
        <sz val="20"/>
        <rFont val="Times New Roman"/>
        <charset val="134"/>
      </rPr>
      <t>“</t>
    </r>
    <r>
      <rPr>
        <sz val="20"/>
        <rFont val="方正仿宋简体"/>
        <charset val="134"/>
      </rPr>
      <t>先干后补、多干多补、干好再补</t>
    </r>
    <r>
      <rPr>
        <sz val="20"/>
        <rFont val="Times New Roman"/>
        <charset val="134"/>
      </rPr>
      <t>”</t>
    </r>
    <r>
      <rPr>
        <sz val="20"/>
        <rFont val="方正仿宋简体"/>
        <charset val="134"/>
      </rPr>
      <t>原则，以</t>
    </r>
    <r>
      <rPr>
        <sz val="20"/>
        <rFont val="Times New Roman"/>
        <charset val="134"/>
      </rPr>
      <t>“</t>
    </r>
    <r>
      <rPr>
        <sz val="20"/>
        <rFont val="方正仿宋简体"/>
        <charset val="134"/>
      </rPr>
      <t>企业</t>
    </r>
    <r>
      <rPr>
        <sz val="20"/>
        <rFont val="Times New Roman"/>
        <charset val="134"/>
      </rPr>
      <t>+</t>
    </r>
    <r>
      <rPr>
        <sz val="20"/>
        <rFont val="方正仿宋简体"/>
        <charset val="134"/>
      </rPr>
      <t>农户</t>
    </r>
    <r>
      <rPr>
        <sz val="20"/>
        <rFont val="Times New Roman"/>
        <charset val="134"/>
      </rPr>
      <t>”</t>
    </r>
    <r>
      <rPr>
        <sz val="20"/>
        <rFont val="方正仿宋简体"/>
        <charset val="134"/>
      </rPr>
      <t>的模式，发挥以奖代补激励作用，鼓励脱贫户、监测对象高质量发展庭院特色养殖，按照种母羊</t>
    </r>
    <r>
      <rPr>
        <sz val="20"/>
        <rFont val="Times New Roman"/>
        <charset val="134"/>
      </rPr>
      <t>500</t>
    </r>
    <r>
      <rPr>
        <sz val="20"/>
        <rFont val="方正仿宋简体"/>
        <charset val="134"/>
      </rPr>
      <t>元</t>
    </r>
    <r>
      <rPr>
        <sz val="20"/>
        <rFont val="Times New Roman"/>
        <charset val="134"/>
      </rPr>
      <t>/</t>
    </r>
    <r>
      <rPr>
        <sz val="20"/>
        <rFont val="方正仿宋简体"/>
        <charset val="134"/>
      </rPr>
      <t>只的标准进行奖补到户，按照国家湖羊鉴定标准至少达到二级以上标准予以补贴。</t>
    </r>
    <r>
      <rPr>
        <sz val="20"/>
        <rFont val="Times New Roman"/>
        <charset val="134"/>
      </rPr>
      <t>2024</t>
    </r>
    <r>
      <rPr>
        <sz val="20"/>
        <rFont val="方正仿宋简体"/>
        <charset val="134"/>
      </rPr>
      <t>年计划补贴</t>
    </r>
    <r>
      <rPr>
        <sz val="20"/>
        <rFont val="Times New Roman"/>
        <charset val="134"/>
      </rPr>
      <t>2000</t>
    </r>
    <r>
      <rPr>
        <sz val="20"/>
        <rFont val="方正仿宋简体"/>
        <charset val="134"/>
      </rPr>
      <t>只。</t>
    </r>
  </si>
  <si>
    <r>
      <rPr>
        <sz val="20"/>
        <rFont val="方正仿宋简体"/>
        <charset val="134"/>
      </rPr>
      <t>只</t>
    </r>
  </si>
  <si>
    <r>
      <rPr>
        <sz val="20"/>
        <rFont val="方正仿宋简体"/>
        <charset val="134"/>
      </rPr>
      <t>县畜牧兽医局</t>
    </r>
  </si>
  <si>
    <r>
      <rPr>
        <sz val="20"/>
        <rFont val="方正仿宋简体"/>
        <charset val="134"/>
      </rPr>
      <t>任述强</t>
    </r>
  </si>
  <si>
    <r>
      <rPr>
        <sz val="20"/>
        <rFont val="方正仿宋简体"/>
        <charset val="134"/>
      </rPr>
      <t>补贴种母羊数量</t>
    </r>
    <r>
      <rPr>
        <sz val="20"/>
        <rFont val="Times New Roman"/>
        <charset val="134"/>
      </rPr>
      <t>≥2000</t>
    </r>
    <r>
      <rPr>
        <sz val="20"/>
        <rFont val="方正仿宋简体"/>
        <charset val="134"/>
      </rPr>
      <t>只，项目验收合格率</t>
    </r>
    <r>
      <rPr>
        <sz val="20"/>
        <rFont val="Times New Roman"/>
        <charset val="134"/>
      </rPr>
      <t>≥100%</t>
    </r>
    <r>
      <rPr>
        <sz val="20"/>
        <rFont val="方正仿宋简体"/>
        <charset val="134"/>
      </rPr>
      <t>，种母羊补贴标准</t>
    </r>
    <r>
      <rPr>
        <sz val="20"/>
        <rFont val="Times New Roman"/>
        <charset val="134"/>
      </rPr>
      <t>=500</t>
    </r>
    <r>
      <rPr>
        <sz val="20"/>
        <rFont val="方正仿宋简体"/>
        <charset val="134"/>
      </rPr>
      <t>元</t>
    </r>
    <r>
      <rPr>
        <sz val="20"/>
        <rFont val="Times New Roman"/>
        <charset val="134"/>
      </rPr>
      <t>/</t>
    </r>
    <r>
      <rPr>
        <sz val="20"/>
        <rFont val="方正仿宋简体"/>
        <charset val="134"/>
      </rPr>
      <t>只。</t>
    </r>
    <r>
      <rPr>
        <sz val="20"/>
        <rFont val="Times New Roman"/>
        <charset val="134"/>
      </rPr>
      <t xml:space="preserve">
</t>
    </r>
    <r>
      <rPr>
        <sz val="20"/>
        <rFont val="方正仿宋简体"/>
        <charset val="134"/>
      </rPr>
      <t>经济效益：带动脱贫户（含监测帮扶对象）全年总收入</t>
    </r>
    <r>
      <rPr>
        <sz val="20"/>
        <rFont val="Times New Roman"/>
        <charset val="134"/>
      </rPr>
      <t>≥100</t>
    </r>
    <r>
      <rPr>
        <sz val="20"/>
        <rFont val="方正仿宋简体"/>
        <charset val="134"/>
      </rPr>
      <t>万元。</t>
    </r>
    <r>
      <rPr>
        <sz val="20"/>
        <rFont val="Times New Roman"/>
        <charset val="134"/>
      </rPr>
      <t xml:space="preserve">
</t>
    </r>
    <r>
      <rPr>
        <sz val="20"/>
        <rFont val="方正仿宋简体"/>
        <charset val="134"/>
      </rPr>
      <t>社会效益：受益脱贫户（含监测帮扶对象）户数</t>
    </r>
    <r>
      <rPr>
        <sz val="20"/>
        <rFont val="Times New Roman"/>
        <charset val="134"/>
      </rPr>
      <t>≥1300</t>
    </r>
    <r>
      <rPr>
        <sz val="20"/>
        <rFont val="方正仿宋简体"/>
        <charset val="134"/>
      </rPr>
      <t>户，受益脱贫人口（含监测帮扶对象）</t>
    </r>
    <r>
      <rPr>
        <sz val="20"/>
        <rFont val="Times New Roman"/>
        <charset val="134"/>
      </rPr>
      <t>≥5000</t>
    </r>
    <r>
      <rPr>
        <sz val="20"/>
        <rFont val="方正仿宋简体"/>
        <charset val="134"/>
      </rPr>
      <t>人，通过项目实施，激发农户内生动力，有效推动庭院特色养殖发展，夯实巩固拓展脱贫攻坚成果基础。</t>
    </r>
  </si>
  <si>
    <r>
      <rPr>
        <sz val="20"/>
        <rFont val="方正仿宋简体"/>
        <charset val="134"/>
      </rPr>
      <t>巴楚县国有欠发达牧场配套挤奶车间建设项目</t>
    </r>
  </si>
  <si>
    <r>
      <rPr>
        <b/>
        <sz val="20"/>
        <rFont val="方正仿宋简体"/>
        <charset val="134"/>
      </rPr>
      <t>总投资：</t>
    </r>
    <r>
      <rPr>
        <sz val="20"/>
        <rFont val="Times New Roman"/>
        <charset val="134"/>
      </rPr>
      <t>83</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新建挤奶车间</t>
    </r>
    <r>
      <rPr>
        <sz val="20"/>
        <rFont val="Times New Roman"/>
        <charset val="134"/>
      </rPr>
      <t>1</t>
    </r>
    <r>
      <rPr>
        <sz val="20"/>
        <rFont val="方正仿宋简体"/>
        <charset val="134"/>
      </rPr>
      <t>座，建筑面积</t>
    </r>
    <r>
      <rPr>
        <sz val="20"/>
        <rFont val="Times New Roman"/>
        <charset val="134"/>
      </rPr>
      <t>280</t>
    </r>
    <r>
      <rPr>
        <sz val="20"/>
        <rFont val="宋体"/>
        <charset val="134"/>
      </rPr>
      <t>㎡</t>
    </r>
    <r>
      <rPr>
        <sz val="20"/>
        <rFont val="方正仿宋简体"/>
        <charset val="134"/>
      </rPr>
      <t>，配套水电等相关附属设施设备。项目建成后，所形成的固定资产纳入衔接项目资产管理，权属归巴楚县夏马勒牧场（巴楚县丰和畜牧业发展有限公司）所有。</t>
    </r>
  </si>
  <si>
    <r>
      <rPr>
        <sz val="20"/>
        <rFont val="方正仿宋简体"/>
        <charset val="0"/>
      </rPr>
      <t>建设挤奶车间≥</t>
    </r>
    <r>
      <rPr>
        <sz val="20"/>
        <rFont val="Times New Roman"/>
        <charset val="0"/>
      </rPr>
      <t>280</t>
    </r>
    <r>
      <rPr>
        <sz val="20"/>
        <rFont val="宋体"/>
        <charset val="0"/>
      </rPr>
      <t>㎡</t>
    </r>
    <r>
      <rPr>
        <sz val="20"/>
        <rFont val="方正仿宋简体"/>
        <charset val="0"/>
      </rPr>
      <t>。</t>
    </r>
    <r>
      <rPr>
        <sz val="20"/>
        <rFont val="Times New Roman"/>
        <charset val="0"/>
      </rPr>
      <t xml:space="preserve">
</t>
    </r>
    <r>
      <rPr>
        <sz val="20"/>
        <rFont val="方正仿宋简体"/>
        <charset val="0"/>
      </rPr>
      <t>社会效益：为巴楚县夏马勒牧场扩大养殖规模，推动牲畜标准化养殖，壮大畜牧产业发展提供重要保障措施。</t>
    </r>
  </si>
  <si>
    <r>
      <rPr>
        <sz val="20"/>
        <rFont val="方正仿宋简体"/>
        <charset val="134"/>
      </rPr>
      <t>巴楚县</t>
    </r>
    <r>
      <rPr>
        <sz val="20"/>
        <rFont val="Times New Roman"/>
        <charset val="134"/>
      </rPr>
      <t>2024</t>
    </r>
    <r>
      <rPr>
        <sz val="20"/>
        <rFont val="方正仿宋简体"/>
        <charset val="134"/>
      </rPr>
      <t>年阿拉格尔乡斗渠建设项目</t>
    </r>
  </si>
  <si>
    <r>
      <rPr>
        <sz val="20"/>
        <rFont val="方正仿宋简体"/>
        <charset val="134"/>
      </rPr>
      <t>小型农田水利设施建设</t>
    </r>
  </si>
  <si>
    <r>
      <rPr>
        <sz val="20"/>
        <rFont val="方正仿宋简体"/>
        <charset val="134"/>
      </rPr>
      <t>阿拉格尔乡</t>
    </r>
  </si>
  <si>
    <r>
      <rPr>
        <b/>
        <sz val="20"/>
        <rFont val="方正仿宋简体"/>
        <charset val="134"/>
      </rPr>
      <t>总投资：</t>
    </r>
    <r>
      <rPr>
        <sz val="20"/>
        <rFont val="Times New Roman"/>
        <charset val="134"/>
      </rPr>
      <t>1250</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新建斗渠</t>
    </r>
    <r>
      <rPr>
        <sz val="20"/>
        <rFont val="Times New Roman"/>
        <charset val="134"/>
      </rPr>
      <t>12.346km</t>
    </r>
    <r>
      <rPr>
        <sz val="20"/>
        <rFont val="方正仿宋简体"/>
        <charset val="134"/>
      </rPr>
      <t>，配套建设相关附属设施。项目建成后，所形成的固定资产纳入衔接项目资产管理，权属归建设所有。</t>
    </r>
  </si>
  <si>
    <r>
      <rPr>
        <sz val="20"/>
        <rFont val="方正仿宋简体"/>
        <charset val="134"/>
      </rPr>
      <t>公里</t>
    </r>
  </si>
  <si>
    <r>
      <rPr>
        <sz val="20"/>
        <rFont val="方正仿宋简体"/>
        <charset val="134"/>
      </rPr>
      <t>阿拉格尔乡人民政府</t>
    </r>
  </si>
  <si>
    <r>
      <rPr>
        <sz val="20"/>
        <rFont val="方正仿宋简体"/>
        <charset val="134"/>
      </rPr>
      <t>县委统战部</t>
    </r>
  </si>
  <si>
    <r>
      <rPr>
        <sz val="20"/>
        <rFont val="方正仿宋简体"/>
        <charset val="134"/>
      </rPr>
      <t>祁秀文、李鹏辉</t>
    </r>
  </si>
  <si>
    <r>
      <rPr>
        <sz val="20"/>
        <rFont val="方正仿宋简体"/>
        <charset val="134"/>
      </rPr>
      <t>新增和改善灌溉面积≥</t>
    </r>
    <r>
      <rPr>
        <sz val="20"/>
        <rFont val="Times New Roman"/>
        <charset val="134"/>
      </rPr>
      <t>30720</t>
    </r>
    <r>
      <rPr>
        <sz val="20"/>
        <rFont val="方正仿宋简体"/>
        <charset val="134"/>
      </rPr>
      <t>亩，改建渠道长度≥</t>
    </r>
    <r>
      <rPr>
        <sz val="20"/>
        <rFont val="Times New Roman"/>
        <charset val="134"/>
      </rPr>
      <t>12.346km</t>
    </r>
    <r>
      <rPr>
        <sz val="20"/>
        <rFont val="方正仿宋简体"/>
        <charset val="134"/>
      </rPr>
      <t>，带动就业≥</t>
    </r>
    <r>
      <rPr>
        <sz val="20"/>
        <rFont val="Times New Roman"/>
        <charset val="134"/>
      </rPr>
      <t>15</t>
    </r>
    <r>
      <rPr>
        <sz val="20"/>
        <rFont val="方正仿宋简体"/>
        <charset val="134"/>
      </rPr>
      <t>人，涉及</t>
    </r>
    <r>
      <rPr>
        <sz val="20"/>
        <rFont val="Times New Roman"/>
        <charset val="134"/>
      </rPr>
      <t>5</t>
    </r>
    <r>
      <rPr>
        <sz val="20"/>
        <rFont val="方正仿宋简体"/>
        <charset val="134"/>
      </rPr>
      <t>个村</t>
    </r>
    <r>
      <rPr>
        <sz val="20"/>
        <rFont val="Times New Roman"/>
        <charset val="134"/>
      </rPr>
      <t>2132</t>
    </r>
    <r>
      <rPr>
        <sz val="20"/>
        <rFont val="方正仿宋简体"/>
        <charset val="134"/>
      </rPr>
      <t>户</t>
    </r>
    <r>
      <rPr>
        <sz val="20"/>
        <rFont val="Times New Roman"/>
        <charset val="134"/>
      </rPr>
      <t>7413</t>
    </r>
    <r>
      <rPr>
        <sz val="20"/>
        <rFont val="方正仿宋简体"/>
        <charset val="134"/>
      </rPr>
      <t>人，提高水资源利用率和保证率，全面提升灌溉水平，降低运行成本，提高水利工程综合效益。</t>
    </r>
  </si>
  <si>
    <r>
      <rPr>
        <sz val="20"/>
        <rFont val="方正仿宋简体"/>
        <charset val="134"/>
      </rPr>
      <t>巴楚县</t>
    </r>
    <r>
      <rPr>
        <sz val="20"/>
        <rFont val="Times New Roman"/>
        <charset val="134"/>
      </rPr>
      <t>2024</t>
    </r>
    <r>
      <rPr>
        <sz val="20"/>
        <rFont val="方正仿宋简体"/>
        <charset val="134"/>
      </rPr>
      <t>年阿瓦提镇土地碎片化整理及农田水利附属设施建设项目</t>
    </r>
  </si>
  <si>
    <r>
      <rPr>
        <sz val="20"/>
        <rFont val="方正仿宋简体"/>
        <charset val="134"/>
      </rPr>
      <t>种植业基地</t>
    </r>
  </si>
  <si>
    <r>
      <rPr>
        <sz val="20"/>
        <rFont val="方正仿宋简体"/>
        <charset val="134"/>
      </rPr>
      <t>亩</t>
    </r>
  </si>
  <si>
    <r>
      <rPr>
        <sz val="20"/>
        <rFont val="方正仿宋简体"/>
        <charset val="134"/>
      </rPr>
      <t>阿瓦提镇人民政府</t>
    </r>
  </si>
  <si>
    <r>
      <rPr>
        <sz val="20"/>
        <rFont val="方正仿宋简体"/>
        <charset val="134"/>
      </rPr>
      <t>县农业农村局</t>
    </r>
  </si>
  <si>
    <r>
      <rPr>
        <sz val="20"/>
        <rFont val="方正仿宋简体"/>
        <charset val="134"/>
      </rPr>
      <t>耿德一、罗建新</t>
    </r>
  </si>
  <si>
    <r>
      <rPr>
        <sz val="20"/>
        <rFont val="方正仿宋简体"/>
        <charset val="134"/>
      </rPr>
      <t>土地碎片化建设面积≥</t>
    </r>
    <r>
      <rPr>
        <sz val="20"/>
        <rFont val="Times New Roman"/>
        <charset val="134"/>
      </rPr>
      <t>824.09</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</si>
  <si>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r>
      <rPr>
        <sz val="20"/>
        <rFont val="方正仿宋简体"/>
        <charset val="134"/>
      </rPr>
      <t>巴楚县</t>
    </r>
    <r>
      <rPr>
        <sz val="20"/>
        <rFont val="Times New Roman"/>
        <charset val="134"/>
      </rPr>
      <t>2024</t>
    </r>
    <r>
      <rPr>
        <sz val="20"/>
        <rFont val="方正仿宋简体"/>
        <charset val="134"/>
      </rPr>
      <t>年英吾斯塘乡土地碎片化整理及农田水利附属设施建设项目</t>
    </r>
  </si>
  <si>
    <r>
      <rPr>
        <sz val="20"/>
        <rFont val="方正仿宋简体"/>
        <charset val="134"/>
      </rPr>
      <t>英吾斯塘乡</t>
    </r>
    <r>
      <rPr>
        <sz val="20"/>
        <rFont val="Times New Roman"/>
        <charset val="134"/>
      </rPr>
      <t>2</t>
    </r>
    <r>
      <rPr>
        <sz val="20"/>
        <rFont val="方正仿宋简体"/>
        <charset val="134"/>
      </rPr>
      <t>村、</t>
    </r>
    <r>
      <rPr>
        <sz val="20"/>
        <rFont val="Times New Roman"/>
        <charset val="134"/>
      </rPr>
      <t>7</t>
    </r>
    <r>
      <rPr>
        <sz val="20"/>
        <rFont val="方正仿宋简体"/>
        <charset val="134"/>
      </rPr>
      <t>村</t>
    </r>
  </si>
  <si>
    <r>
      <rPr>
        <b/>
        <sz val="20"/>
        <rFont val="方正仿宋简体"/>
        <charset val="134"/>
      </rPr>
      <t>总投资：</t>
    </r>
    <r>
      <rPr>
        <sz val="20"/>
        <rFont val="Times New Roman"/>
        <charset val="134"/>
      </rPr>
      <t>530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为英吾斯塘乡</t>
    </r>
    <r>
      <rPr>
        <sz val="20"/>
        <rFont val="Times New Roman"/>
        <charset val="134"/>
      </rPr>
      <t>2</t>
    </r>
    <r>
      <rPr>
        <sz val="20"/>
        <rFont val="方正仿宋简体"/>
        <charset val="134"/>
      </rPr>
      <t>村、</t>
    </r>
    <r>
      <rPr>
        <sz val="20"/>
        <rFont val="Times New Roman"/>
        <charset val="134"/>
      </rPr>
      <t>7</t>
    </r>
    <r>
      <rPr>
        <sz val="20"/>
        <rFont val="方正仿宋简体"/>
        <charset val="134"/>
      </rPr>
      <t>村实施土地碎片化整理及高效节水</t>
    </r>
    <r>
      <rPr>
        <sz val="20"/>
        <rFont val="Times New Roman"/>
        <charset val="134"/>
      </rPr>
      <t>2266.49</t>
    </r>
    <r>
      <rPr>
        <sz val="20"/>
        <rFont val="方正仿宋简体"/>
        <charset val="134"/>
      </rPr>
      <t>亩，新建加压滴灌系统</t>
    </r>
    <r>
      <rPr>
        <sz val="20"/>
        <rFont val="Times New Roman"/>
        <charset val="134"/>
      </rPr>
      <t>5</t>
    </r>
    <r>
      <rPr>
        <sz val="20"/>
        <rFont val="方正仿宋简体"/>
        <charset val="134"/>
      </rPr>
      <t>个，其中埋设</t>
    </r>
    <r>
      <rPr>
        <sz val="20"/>
        <rFont val="Times New Roman"/>
        <charset val="134"/>
      </rPr>
      <t>PVC-M</t>
    </r>
    <r>
      <rPr>
        <sz val="20"/>
        <rFont val="方正仿宋简体"/>
        <charset val="134"/>
      </rPr>
      <t>塑料管</t>
    </r>
    <r>
      <rPr>
        <sz val="20"/>
        <rFont val="Times New Roman"/>
        <charset val="134"/>
      </rPr>
      <t>29.52km</t>
    </r>
    <r>
      <rPr>
        <sz val="20"/>
        <rFont val="方正仿宋简体"/>
        <charset val="134"/>
      </rPr>
      <t>、沉砂池</t>
    </r>
    <r>
      <rPr>
        <sz val="20"/>
        <rFont val="Times New Roman"/>
        <charset val="134"/>
      </rPr>
      <t>4</t>
    </r>
    <r>
      <rPr>
        <sz val="20"/>
        <rFont val="方正仿宋简体"/>
        <charset val="134"/>
      </rPr>
      <t>座、首部管理房</t>
    </r>
    <r>
      <rPr>
        <sz val="20"/>
        <rFont val="Times New Roman"/>
        <charset val="134"/>
      </rPr>
      <t>4</t>
    </r>
    <r>
      <rPr>
        <sz val="20"/>
        <rFont val="方正仿宋简体"/>
        <charset val="134"/>
      </rPr>
      <t>座，配套相关附属设施。</t>
    </r>
  </si>
  <si>
    <r>
      <rPr>
        <sz val="20"/>
        <rFont val="方正仿宋简体"/>
        <charset val="134"/>
      </rPr>
      <t>英吾斯塘乡人民政府</t>
    </r>
  </si>
  <si>
    <r>
      <rPr>
        <sz val="20"/>
        <rFont val="方正仿宋简体"/>
        <charset val="134"/>
      </rPr>
      <t>耿德一、李黎利</t>
    </r>
  </si>
  <si>
    <r>
      <rPr>
        <sz val="20"/>
        <rFont val="方正仿宋简体"/>
        <charset val="134"/>
      </rPr>
      <t>土地碎片化建设面积≥</t>
    </r>
    <r>
      <rPr>
        <sz val="20"/>
        <rFont val="Times New Roman"/>
        <charset val="134"/>
      </rPr>
      <t>2266.49</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</si>
  <si>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r>
      <rPr>
        <sz val="20"/>
        <rFont val="方正仿宋简体"/>
        <charset val="134"/>
      </rPr>
      <t>巴楚县</t>
    </r>
    <r>
      <rPr>
        <sz val="20"/>
        <rFont val="Times New Roman"/>
        <charset val="134"/>
      </rPr>
      <t>2024</t>
    </r>
    <r>
      <rPr>
        <sz val="20"/>
        <rFont val="方正仿宋简体"/>
        <charset val="134"/>
      </rPr>
      <t>年阿克萨克马热勒乡土地碎片化整理及农田水利附属设施建设项目</t>
    </r>
  </si>
  <si>
    <r>
      <rPr>
        <sz val="20"/>
        <rFont val="方正仿宋简体"/>
        <charset val="134"/>
      </rPr>
      <t>阿克萨克马热勒乡</t>
    </r>
    <r>
      <rPr>
        <sz val="20"/>
        <rFont val="Times New Roman"/>
        <charset val="134"/>
      </rPr>
      <t>3</t>
    </r>
    <r>
      <rPr>
        <sz val="20"/>
        <rFont val="方正仿宋简体"/>
        <charset val="134"/>
      </rPr>
      <t>村、</t>
    </r>
    <r>
      <rPr>
        <sz val="20"/>
        <rFont val="Times New Roman"/>
        <charset val="134"/>
      </rPr>
      <t>10</t>
    </r>
    <r>
      <rPr>
        <sz val="20"/>
        <rFont val="方正仿宋简体"/>
        <charset val="134"/>
      </rPr>
      <t>村</t>
    </r>
  </si>
  <si>
    <r>
      <rPr>
        <b/>
        <sz val="20"/>
        <rFont val="方正仿宋简体"/>
        <charset val="134"/>
      </rPr>
      <t>总投资：</t>
    </r>
    <r>
      <rPr>
        <sz val="20"/>
        <rFont val="Times New Roman"/>
        <charset val="134"/>
      </rPr>
      <t>255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为阿克萨克马热勒乡</t>
    </r>
    <r>
      <rPr>
        <sz val="20"/>
        <rFont val="Times New Roman"/>
        <charset val="134"/>
      </rPr>
      <t>3</t>
    </r>
    <r>
      <rPr>
        <sz val="20"/>
        <rFont val="方正仿宋简体"/>
        <charset val="134"/>
      </rPr>
      <t>村、</t>
    </r>
    <r>
      <rPr>
        <sz val="20"/>
        <rFont val="Times New Roman"/>
        <charset val="134"/>
      </rPr>
      <t>10</t>
    </r>
    <r>
      <rPr>
        <sz val="20"/>
        <rFont val="方正仿宋简体"/>
        <charset val="134"/>
      </rPr>
      <t>村实施碎片化整理及高效节水</t>
    </r>
    <r>
      <rPr>
        <sz val="20"/>
        <rFont val="Times New Roman"/>
        <charset val="134"/>
      </rPr>
      <t>1307.16</t>
    </r>
    <r>
      <rPr>
        <sz val="20"/>
        <rFont val="方正仿宋简体"/>
        <charset val="134"/>
      </rPr>
      <t>亩，其中：土地平整</t>
    </r>
    <r>
      <rPr>
        <sz val="20"/>
        <rFont val="Times New Roman"/>
        <charset val="134"/>
      </rPr>
      <t>350.07</t>
    </r>
    <r>
      <rPr>
        <sz val="20"/>
        <rFont val="方正仿宋简体"/>
        <charset val="134"/>
      </rPr>
      <t>亩、高效节水面积</t>
    </r>
    <r>
      <rPr>
        <sz val="20"/>
        <rFont val="Times New Roman"/>
        <charset val="134"/>
      </rPr>
      <t>1280.99</t>
    </r>
    <r>
      <rPr>
        <sz val="20"/>
        <rFont val="方正仿宋简体"/>
        <charset val="134"/>
      </rPr>
      <t>亩；新建</t>
    </r>
    <r>
      <rPr>
        <sz val="20"/>
        <rFont val="Times New Roman"/>
        <charset val="134"/>
      </rPr>
      <t>2</t>
    </r>
    <r>
      <rPr>
        <sz val="20"/>
        <rFont val="方正仿宋简体"/>
        <charset val="134"/>
      </rPr>
      <t>个加压滴灌系统，其中埋设</t>
    </r>
    <r>
      <rPr>
        <sz val="20"/>
        <rFont val="Times New Roman"/>
        <charset val="134"/>
      </rPr>
      <t>PVC-M</t>
    </r>
    <r>
      <rPr>
        <sz val="20"/>
        <rFont val="方正仿宋简体"/>
        <charset val="134"/>
      </rPr>
      <t>塑料管</t>
    </r>
    <r>
      <rPr>
        <sz val="20"/>
        <rFont val="Times New Roman"/>
        <charset val="134"/>
      </rPr>
      <t>16.384km</t>
    </r>
    <r>
      <rPr>
        <sz val="20"/>
        <rFont val="方正仿宋简体"/>
        <charset val="134"/>
      </rPr>
      <t>，沉砂池</t>
    </r>
    <r>
      <rPr>
        <sz val="20"/>
        <rFont val="Times New Roman"/>
        <charset val="134"/>
      </rPr>
      <t>2</t>
    </r>
    <r>
      <rPr>
        <sz val="20"/>
        <rFont val="方正仿宋简体"/>
        <charset val="134"/>
      </rPr>
      <t>座，首部管理房</t>
    </r>
    <r>
      <rPr>
        <sz val="20"/>
        <rFont val="Times New Roman"/>
        <charset val="134"/>
      </rPr>
      <t>2</t>
    </r>
    <r>
      <rPr>
        <sz val="20"/>
        <rFont val="方正仿宋简体"/>
        <charset val="134"/>
      </rPr>
      <t>座，配套相关附属设施。项目建成后，所形成的固定资产纳入衔接项目资产管理，权属归村集体所有。</t>
    </r>
  </si>
  <si>
    <r>
      <rPr>
        <sz val="20"/>
        <rFont val="方正仿宋简体"/>
        <charset val="134"/>
      </rPr>
      <t>阿克萨克马热勒乡人民政府</t>
    </r>
  </si>
  <si>
    <r>
      <rPr>
        <sz val="20"/>
        <rFont val="方正仿宋简体"/>
        <charset val="134"/>
      </rPr>
      <t>耿德一、卢增响</t>
    </r>
  </si>
  <si>
    <r>
      <rPr>
        <sz val="20"/>
        <rFont val="方正仿宋简体"/>
        <charset val="134"/>
      </rPr>
      <t>土地碎片化建设面积≥</t>
    </r>
    <r>
      <rPr>
        <sz val="20"/>
        <rFont val="Times New Roman"/>
        <charset val="134"/>
      </rPr>
      <t>1307.16</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</si>
  <si>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r>
      <rPr>
        <sz val="20"/>
        <rFont val="方正仿宋简体"/>
        <charset val="134"/>
      </rPr>
      <t>巴楚县</t>
    </r>
    <r>
      <rPr>
        <sz val="20"/>
        <rFont val="Times New Roman"/>
        <charset val="134"/>
      </rPr>
      <t>2024</t>
    </r>
    <r>
      <rPr>
        <sz val="20"/>
        <rFont val="方正仿宋简体"/>
        <charset val="134"/>
      </rPr>
      <t>年夏马勒乡土地碎片化整理及农田水利附属设施建设项目</t>
    </r>
  </si>
  <si>
    <r>
      <rPr>
        <sz val="20"/>
        <rFont val="方正仿宋简体"/>
        <charset val="134"/>
      </rPr>
      <t>夏马勒乡</t>
    </r>
    <r>
      <rPr>
        <sz val="20"/>
        <rFont val="Times New Roman"/>
        <charset val="134"/>
      </rPr>
      <t>10</t>
    </r>
    <r>
      <rPr>
        <sz val="20"/>
        <rFont val="方正仿宋简体"/>
        <charset val="134"/>
      </rPr>
      <t>村</t>
    </r>
  </si>
  <si>
    <r>
      <rPr>
        <b/>
        <sz val="20"/>
        <rFont val="方正仿宋简体"/>
        <charset val="134"/>
      </rPr>
      <t>总投资：</t>
    </r>
    <r>
      <rPr>
        <sz val="20"/>
        <rFont val="Times New Roman"/>
        <charset val="134"/>
      </rPr>
      <t>46.5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为夏马勒乡</t>
    </r>
    <r>
      <rPr>
        <sz val="20"/>
        <rFont val="Times New Roman"/>
        <charset val="134"/>
      </rPr>
      <t>10</t>
    </r>
    <r>
      <rPr>
        <sz val="20"/>
        <rFont val="方正仿宋简体"/>
        <charset val="134"/>
      </rPr>
      <t>村实施土地碎片化整理</t>
    </r>
    <r>
      <rPr>
        <sz val="20"/>
        <rFont val="Times New Roman"/>
        <charset val="134"/>
      </rPr>
      <t>463.54</t>
    </r>
    <r>
      <rPr>
        <sz val="20"/>
        <rFont val="方正仿宋简体"/>
        <charset val="134"/>
      </rPr>
      <t>亩。</t>
    </r>
  </si>
  <si>
    <r>
      <rPr>
        <sz val="20"/>
        <rFont val="方正仿宋简体"/>
        <charset val="134"/>
      </rPr>
      <t>夏马勒乡人民政府</t>
    </r>
  </si>
  <si>
    <r>
      <rPr>
        <sz val="20"/>
        <rFont val="方正仿宋简体"/>
        <charset val="134"/>
      </rPr>
      <t>耿德一、木拉提</t>
    </r>
    <r>
      <rPr>
        <sz val="20"/>
        <rFont val="Times New Roman"/>
        <charset val="134"/>
      </rPr>
      <t>·</t>
    </r>
    <r>
      <rPr>
        <sz val="20"/>
        <rFont val="方正仿宋简体"/>
        <charset val="134"/>
      </rPr>
      <t>库尔班</t>
    </r>
  </si>
  <si>
    <r>
      <rPr>
        <sz val="20"/>
        <rFont val="方正仿宋简体"/>
        <charset val="134"/>
      </rPr>
      <t>土地碎片化建设面积≥</t>
    </r>
    <r>
      <rPr>
        <sz val="20"/>
        <rFont val="Times New Roman"/>
        <charset val="134"/>
      </rPr>
      <t>463.54</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</si>
  <si>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r>
      <rPr>
        <sz val="20"/>
        <rFont val="方正仿宋简体"/>
        <charset val="134"/>
      </rPr>
      <t>巴楚县</t>
    </r>
    <r>
      <rPr>
        <sz val="20"/>
        <rFont val="Times New Roman"/>
        <charset val="134"/>
      </rPr>
      <t>2024</t>
    </r>
    <r>
      <rPr>
        <sz val="20"/>
        <rFont val="方正仿宋简体"/>
        <charset val="134"/>
      </rPr>
      <t>年多来提巴格乡土地碎片化整理及农田水利附属设施建设项目</t>
    </r>
  </si>
  <si>
    <r>
      <rPr>
        <sz val="20"/>
        <rFont val="方正仿宋简体"/>
        <charset val="134"/>
      </rPr>
      <t>多来提巴格乡</t>
    </r>
    <r>
      <rPr>
        <sz val="20"/>
        <rFont val="Times New Roman"/>
        <charset val="134"/>
      </rPr>
      <t>6</t>
    </r>
    <r>
      <rPr>
        <sz val="20"/>
        <rFont val="方正仿宋简体"/>
        <charset val="134"/>
      </rPr>
      <t>村、</t>
    </r>
    <r>
      <rPr>
        <sz val="20"/>
        <rFont val="Times New Roman"/>
        <charset val="134"/>
      </rPr>
      <t>15</t>
    </r>
    <r>
      <rPr>
        <sz val="20"/>
        <rFont val="方正仿宋简体"/>
        <charset val="134"/>
      </rPr>
      <t>村</t>
    </r>
  </si>
  <si>
    <r>
      <rPr>
        <sz val="20"/>
        <rFont val="方正仿宋简体"/>
        <charset val="134"/>
      </rPr>
      <t>多来提巴格乡人民政府</t>
    </r>
  </si>
  <si>
    <r>
      <rPr>
        <sz val="20"/>
        <rFont val="方正仿宋简体"/>
        <charset val="134"/>
      </rPr>
      <t>耿德一、刘山山</t>
    </r>
  </si>
  <si>
    <r>
      <rPr>
        <sz val="20"/>
        <rFont val="方正仿宋简体"/>
        <charset val="134"/>
      </rPr>
      <t>土地碎片化建设面积≥</t>
    </r>
    <r>
      <rPr>
        <sz val="20"/>
        <rFont val="Times New Roman"/>
        <charset val="134"/>
      </rPr>
      <t>612</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</si>
  <si>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r>
      <rPr>
        <sz val="20"/>
        <rFont val="方正仿宋简体"/>
        <charset val="134"/>
      </rPr>
      <t>巴楚县</t>
    </r>
    <r>
      <rPr>
        <sz val="20"/>
        <rFont val="Times New Roman"/>
        <charset val="134"/>
      </rPr>
      <t>2024</t>
    </r>
    <r>
      <rPr>
        <sz val="20"/>
        <rFont val="方正仿宋简体"/>
        <charset val="134"/>
      </rPr>
      <t>年恰尔巴格乡土地碎片化整理及农田水利附属设施建设项目</t>
    </r>
  </si>
  <si>
    <r>
      <rPr>
        <sz val="20"/>
        <rFont val="方正仿宋简体"/>
        <charset val="134"/>
      </rPr>
      <t>恰尔巴格乡</t>
    </r>
    <r>
      <rPr>
        <sz val="20"/>
        <rFont val="Times New Roman"/>
        <charset val="134"/>
      </rPr>
      <t>16</t>
    </r>
    <r>
      <rPr>
        <sz val="20"/>
        <rFont val="方正仿宋简体"/>
        <charset val="134"/>
      </rPr>
      <t>村</t>
    </r>
  </si>
  <si>
    <r>
      <rPr>
        <sz val="20"/>
        <rFont val="方正仿宋简体"/>
        <charset val="134"/>
      </rPr>
      <t>恰尔巴格乡人民政府</t>
    </r>
  </si>
  <si>
    <r>
      <rPr>
        <sz val="20"/>
        <rFont val="方正仿宋简体"/>
        <charset val="134"/>
      </rPr>
      <t>耿德一、贾中元</t>
    </r>
  </si>
  <si>
    <r>
      <rPr>
        <sz val="20"/>
        <rFont val="方正仿宋简体"/>
        <charset val="134"/>
      </rPr>
      <t>土地碎片化建设面积≥</t>
    </r>
    <r>
      <rPr>
        <sz val="20"/>
        <rFont val="Times New Roman"/>
        <charset val="134"/>
      </rPr>
      <t>1620</t>
    </r>
    <r>
      <rPr>
        <sz val="20"/>
        <rFont val="方正仿宋简体"/>
        <charset val="134"/>
      </rPr>
      <t>亩。</t>
    </r>
    <r>
      <rPr>
        <sz val="20"/>
        <rFont val="Times New Roman"/>
        <charset val="134"/>
      </rPr>
      <t xml:space="preserve">
</t>
    </r>
    <r>
      <rPr>
        <sz val="20"/>
        <rFont val="方正仿宋简体"/>
        <charset val="134"/>
      </rPr>
      <t>社会效益：能够有效降低项目区农业种植成本，提高农作物产量，保障国家粮食安全，推动农户实现增产增收，持续提升种植规模化，促进农业资源可持续利用。</t>
    </r>
  </si>
  <si>
    <r>
      <rPr>
        <sz val="20"/>
        <rFont val="方正仿宋简体"/>
        <charset val="134"/>
      </rPr>
      <t>巴楚县阿瓦提镇</t>
    </r>
    <r>
      <rPr>
        <sz val="20"/>
        <rFont val="Times New Roman"/>
        <charset val="134"/>
      </rPr>
      <t>2024</t>
    </r>
    <r>
      <rPr>
        <sz val="20"/>
        <rFont val="方正仿宋简体"/>
        <charset val="134"/>
      </rPr>
      <t>年高标准农田斗渠配套建设项目</t>
    </r>
  </si>
  <si>
    <r>
      <rPr>
        <sz val="18"/>
        <rFont val="方正仿宋简体"/>
        <charset val="134"/>
      </rPr>
      <t>小型农田水利设施建设</t>
    </r>
  </si>
  <si>
    <r>
      <rPr>
        <sz val="20"/>
        <rFont val="方正仿宋简体"/>
        <charset val="134"/>
      </rPr>
      <t>阿瓦提镇</t>
    </r>
    <r>
      <rPr>
        <sz val="20"/>
        <rFont val="Times New Roman"/>
        <charset val="134"/>
      </rPr>
      <t>5</t>
    </r>
    <r>
      <rPr>
        <sz val="20"/>
        <rFont val="方正仿宋简体"/>
        <charset val="134"/>
      </rPr>
      <t>村、</t>
    </r>
    <r>
      <rPr>
        <sz val="20"/>
        <rFont val="Times New Roman"/>
        <charset val="134"/>
      </rPr>
      <t>10</t>
    </r>
    <r>
      <rPr>
        <sz val="20"/>
        <rFont val="方正仿宋简体"/>
        <charset val="134"/>
      </rPr>
      <t>村、</t>
    </r>
    <r>
      <rPr>
        <sz val="20"/>
        <rFont val="Times New Roman"/>
        <charset val="134"/>
      </rPr>
      <t>12</t>
    </r>
    <r>
      <rPr>
        <sz val="20"/>
        <rFont val="方正仿宋简体"/>
        <charset val="134"/>
      </rPr>
      <t>村、</t>
    </r>
    <r>
      <rPr>
        <sz val="20"/>
        <rFont val="Times New Roman"/>
        <charset val="134"/>
      </rPr>
      <t>13</t>
    </r>
    <r>
      <rPr>
        <sz val="20"/>
        <rFont val="方正仿宋简体"/>
        <charset val="134"/>
      </rPr>
      <t>村、</t>
    </r>
    <r>
      <rPr>
        <sz val="20"/>
        <rFont val="Times New Roman"/>
        <charset val="134"/>
      </rPr>
      <t>15</t>
    </r>
    <r>
      <rPr>
        <sz val="20"/>
        <rFont val="方正仿宋简体"/>
        <charset val="134"/>
      </rPr>
      <t>村、</t>
    </r>
    <r>
      <rPr>
        <sz val="20"/>
        <rFont val="Times New Roman"/>
        <charset val="134"/>
      </rPr>
      <t>16</t>
    </r>
    <r>
      <rPr>
        <sz val="20"/>
        <rFont val="方正仿宋简体"/>
        <charset val="134"/>
      </rPr>
      <t>村、</t>
    </r>
    <r>
      <rPr>
        <sz val="20"/>
        <rFont val="Times New Roman"/>
        <charset val="134"/>
      </rPr>
      <t>19</t>
    </r>
    <r>
      <rPr>
        <sz val="20"/>
        <rFont val="方正仿宋简体"/>
        <charset val="134"/>
      </rPr>
      <t>村、</t>
    </r>
    <r>
      <rPr>
        <sz val="20"/>
        <rFont val="Times New Roman"/>
        <charset val="134"/>
      </rPr>
      <t>20</t>
    </r>
    <r>
      <rPr>
        <sz val="20"/>
        <rFont val="方正仿宋简体"/>
        <charset val="134"/>
      </rPr>
      <t>村</t>
    </r>
  </si>
  <si>
    <r>
      <rPr>
        <b/>
        <sz val="20"/>
        <rFont val="方正仿宋简体"/>
        <charset val="134"/>
      </rPr>
      <t>总投资：</t>
    </r>
    <r>
      <rPr>
        <sz val="20"/>
        <rFont val="Times New Roman"/>
        <charset val="134"/>
      </rPr>
      <t>4477</t>
    </r>
    <r>
      <rPr>
        <sz val="20"/>
        <rFont val="方正仿宋简体"/>
        <charset val="134"/>
      </rPr>
      <t>万元</t>
    </r>
    <r>
      <rPr>
        <b/>
        <sz val="20"/>
        <rFont val="Times New Roman"/>
        <charset val="134"/>
      </rPr>
      <t xml:space="preserve">
</t>
    </r>
    <r>
      <rPr>
        <b/>
        <sz val="20"/>
        <rFont val="方正仿宋简体"/>
        <charset val="134"/>
      </rPr>
      <t>建设内容：新建</t>
    </r>
    <r>
      <rPr>
        <sz val="20"/>
        <rFont val="方正仿宋简体"/>
        <charset val="134"/>
      </rPr>
      <t>斗渠</t>
    </r>
    <r>
      <rPr>
        <sz val="20"/>
        <rFont val="Times New Roman"/>
        <charset val="134"/>
      </rPr>
      <t>33.15km</t>
    </r>
    <r>
      <rPr>
        <sz val="20"/>
        <rFont val="方正仿宋简体"/>
        <charset val="134"/>
      </rPr>
      <t>，设计流量</t>
    </r>
    <r>
      <rPr>
        <sz val="20"/>
        <rFont val="Times New Roman"/>
        <charset val="134"/>
      </rPr>
      <t>0.2m³/s</t>
    </r>
    <r>
      <rPr>
        <sz val="20"/>
        <rFont val="方正仿宋简体"/>
        <charset val="134"/>
      </rPr>
      <t>～</t>
    </r>
    <r>
      <rPr>
        <sz val="20"/>
        <rFont val="Times New Roman"/>
        <charset val="134"/>
      </rPr>
      <t>0.8m³/s</t>
    </r>
    <r>
      <rPr>
        <sz val="20"/>
        <rFont val="方正仿宋简体"/>
        <charset val="134"/>
      </rPr>
      <t>，配套渠系建筑物</t>
    </r>
    <r>
      <rPr>
        <sz val="20"/>
        <rFont val="Times New Roman"/>
        <charset val="134"/>
      </rPr>
      <t>301</t>
    </r>
    <r>
      <rPr>
        <sz val="20"/>
        <rFont val="方正仿宋简体"/>
        <charset val="134"/>
      </rPr>
      <t>座，其中：闸</t>
    </r>
    <r>
      <rPr>
        <sz val="20"/>
        <rFont val="Times New Roman"/>
        <charset val="134"/>
      </rPr>
      <t>208</t>
    </r>
    <r>
      <rPr>
        <sz val="20"/>
        <rFont val="方正仿宋简体"/>
        <charset val="134"/>
      </rPr>
      <t>座，渡槽</t>
    </r>
    <r>
      <rPr>
        <sz val="20"/>
        <rFont val="Times New Roman"/>
        <charset val="134"/>
      </rPr>
      <t>2</t>
    </r>
    <r>
      <rPr>
        <sz val="20"/>
        <rFont val="方正仿宋简体"/>
        <charset val="134"/>
      </rPr>
      <t>座，管涵</t>
    </r>
    <r>
      <rPr>
        <sz val="20"/>
        <rFont val="Times New Roman"/>
        <charset val="134"/>
      </rPr>
      <t>27</t>
    </r>
    <r>
      <rPr>
        <sz val="20"/>
        <rFont val="方正仿宋简体"/>
        <charset val="134"/>
      </rPr>
      <t>座，农桥</t>
    </r>
    <r>
      <rPr>
        <sz val="20"/>
        <rFont val="Times New Roman"/>
        <charset val="134"/>
      </rPr>
      <t>64</t>
    </r>
    <r>
      <rPr>
        <sz val="20"/>
        <rFont val="方正仿宋简体"/>
        <charset val="134"/>
      </rPr>
      <t>座。项目建成后，所形成的固定资产纳入衔接项目资产管理，权属归村集体所有。</t>
    </r>
  </si>
  <si>
    <r>
      <rPr>
        <sz val="20"/>
        <rFont val="方正仿宋简体"/>
        <charset val="134"/>
      </rPr>
      <t>社会效益：新增和改善灌溉面积</t>
    </r>
    <r>
      <rPr>
        <sz val="20"/>
        <rFont val="Times New Roman"/>
        <charset val="134"/>
      </rPr>
      <t>≥3.5</t>
    </r>
    <r>
      <rPr>
        <sz val="20"/>
        <rFont val="方正仿宋简体"/>
        <charset val="134"/>
      </rPr>
      <t>万亩，改建渠道长度</t>
    </r>
    <r>
      <rPr>
        <sz val="20"/>
        <rFont val="Times New Roman"/>
        <charset val="134"/>
      </rPr>
      <t>≥33.15km</t>
    </r>
    <r>
      <rPr>
        <sz val="20"/>
        <rFont val="方正仿宋简体"/>
        <charset val="134"/>
      </rPr>
      <t>，新建配套渠系建筑物数量</t>
    </r>
    <r>
      <rPr>
        <sz val="20"/>
        <rFont val="Times New Roman"/>
        <charset val="134"/>
      </rPr>
      <t>≥301</t>
    </r>
    <r>
      <rPr>
        <sz val="20"/>
        <rFont val="方正仿宋简体"/>
        <charset val="134"/>
      </rPr>
      <t>座，受益脱贫户（含监测帮扶对象）</t>
    </r>
    <r>
      <rPr>
        <sz val="20"/>
        <rFont val="Times New Roman"/>
        <charset val="134"/>
      </rPr>
      <t>≥3000</t>
    </r>
    <r>
      <rPr>
        <sz val="20"/>
        <rFont val="方正仿宋简体"/>
        <charset val="134"/>
      </rPr>
      <t>人，提高水资源利用率和保证率，全面提升灌溉水平，降低运行成本，提高水利工程综合效益。</t>
    </r>
  </si>
  <si>
    <r>
      <rPr>
        <sz val="20"/>
        <rFont val="方正仿宋简体"/>
        <charset val="134"/>
      </rPr>
      <t>巴楚县阿拉格尔乡</t>
    </r>
    <r>
      <rPr>
        <sz val="20"/>
        <rFont val="Times New Roman"/>
        <charset val="134"/>
      </rPr>
      <t>2024</t>
    </r>
    <r>
      <rPr>
        <sz val="20"/>
        <rFont val="方正仿宋简体"/>
        <charset val="134"/>
      </rPr>
      <t>年高标准农田斗渠配套建设项目</t>
    </r>
  </si>
  <si>
    <r>
      <rPr>
        <b/>
        <sz val="20"/>
        <rFont val="方正仿宋简体"/>
        <charset val="134"/>
      </rPr>
      <t>总投资：</t>
    </r>
    <r>
      <rPr>
        <sz val="20"/>
        <rFont val="Times New Roman"/>
        <charset val="134"/>
      </rPr>
      <t>4063.01</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新建斗渠</t>
    </r>
    <r>
      <rPr>
        <sz val="20"/>
        <rFont val="Times New Roman"/>
        <charset val="134"/>
      </rPr>
      <t>41.367km</t>
    </r>
    <r>
      <rPr>
        <sz val="20"/>
        <rFont val="方正仿宋简体"/>
        <charset val="134"/>
      </rPr>
      <t>，流量为</t>
    </r>
    <r>
      <rPr>
        <sz val="20"/>
        <rFont val="Times New Roman"/>
        <charset val="134"/>
      </rPr>
      <t>0.11m³/s-0.58m³/s</t>
    </r>
    <r>
      <rPr>
        <sz val="20"/>
        <rFont val="方正仿宋简体"/>
        <charset val="134"/>
      </rPr>
      <t>，并配套建设相关附属设施。项目建成后，所形成的固定资产纳入衔接项目资产管理，权属归村集体所有。</t>
    </r>
  </si>
  <si>
    <r>
      <rPr>
        <sz val="20"/>
        <rFont val="方正仿宋简体"/>
        <charset val="134"/>
      </rPr>
      <t>耿德一</t>
    </r>
  </si>
  <si>
    <r>
      <rPr>
        <sz val="20"/>
        <rFont val="方正仿宋简体"/>
        <charset val="134"/>
      </rPr>
      <t>社会效益：新增和改善灌溉面积≥</t>
    </r>
    <r>
      <rPr>
        <sz val="20"/>
        <rFont val="Times New Roman"/>
        <charset val="134"/>
      </rPr>
      <t>4.7</t>
    </r>
    <r>
      <rPr>
        <sz val="20"/>
        <rFont val="方正仿宋简体"/>
        <charset val="134"/>
      </rPr>
      <t>万亩，改建渠道长度≥</t>
    </r>
    <r>
      <rPr>
        <sz val="20"/>
        <rFont val="Times New Roman"/>
        <charset val="134"/>
      </rPr>
      <t>41.367km</t>
    </r>
    <r>
      <rPr>
        <sz val="20"/>
        <rFont val="方正仿宋简体"/>
        <charset val="134"/>
      </rPr>
      <t>，新建配套渠系建筑物数量≥</t>
    </r>
    <r>
      <rPr>
        <sz val="20"/>
        <rFont val="Times New Roman"/>
        <charset val="134"/>
      </rPr>
      <t>397</t>
    </r>
    <r>
      <rPr>
        <sz val="20"/>
        <rFont val="方正仿宋简体"/>
        <charset val="134"/>
      </rPr>
      <t>座，受益脱贫户（含监测帮扶对象）≥</t>
    </r>
    <r>
      <rPr>
        <sz val="20"/>
        <rFont val="Times New Roman"/>
        <charset val="134"/>
      </rPr>
      <t>6000</t>
    </r>
    <r>
      <rPr>
        <sz val="20"/>
        <rFont val="方正仿宋简体"/>
        <charset val="134"/>
      </rPr>
      <t>人，提高水资源利用率和保证率，全面提升灌溉水平，降低运行成本，提高水利工程综合效益。</t>
    </r>
  </si>
  <si>
    <r>
      <rPr>
        <sz val="20"/>
        <rFont val="方正仿宋简体"/>
        <charset val="134"/>
      </rPr>
      <t>巴楚县阿纳库勒乡</t>
    </r>
    <r>
      <rPr>
        <sz val="20"/>
        <rFont val="Times New Roman"/>
        <charset val="134"/>
      </rPr>
      <t>2024</t>
    </r>
    <r>
      <rPr>
        <sz val="20"/>
        <rFont val="方正仿宋简体"/>
        <charset val="134"/>
      </rPr>
      <t>年高标准农田斗渠配套建设项目</t>
    </r>
  </si>
  <si>
    <r>
      <rPr>
        <b/>
        <sz val="20"/>
        <rFont val="方正仿宋简体"/>
        <charset val="134"/>
      </rPr>
      <t>总投资：</t>
    </r>
    <r>
      <rPr>
        <sz val="20"/>
        <rFont val="Times New Roman"/>
        <charset val="134"/>
      </rPr>
      <t>2239.54</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防渗改造斗渠</t>
    </r>
    <r>
      <rPr>
        <sz val="20"/>
        <rFont val="Times New Roman"/>
        <charset val="134"/>
      </rPr>
      <t>9</t>
    </r>
    <r>
      <rPr>
        <sz val="20"/>
        <rFont val="方正仿宋简体"/>
        <charset val="134"/>
      </rPr>
      <t>条，设计流量</t>
    </r>
    <r>
      <rPr>
        <sz val="20"/>
        <rFont val="Times New Roman"/>
        <charset val="134"/>
      </rPr>
      <t xml:space="preserve"> 0.1-1.1m'/s</t>
    </r>
    <r>
      <rPr>
        <sz val="20"/>
        <rFont val="方正仿宋简体"/>
        <charset val="134"/>
      </rPr>
      <t>，共计</t>
    </r>
    <r>
      <rPr>
        <sz val="20"/>
        <rFont val="Times New Roman"/>
        <charset val="134"/>
      </rPr>
      <t>14.75km</t>
    </r>
    <r>
      <rPr>
        <sz val="20"/>
        <rFont val="方正仿宋简体"/>
        <charset val="134"/>
      </rPr>
      <t>，配套相关附属设施。项目建成后，所形成的固定资产纳入衔接项目资产管理，权属归村集体所有。</t>
    </r>
  </si>
  <si>
    <r>
      <rPr>
        <sz val="20"/>
        <rFont val="方正仿宋简体"/>
        <charset val="134"/>
      </rPr>
      <t>社会效益：新增和改善灌溉面积</t>
    </r>
    <r>
      <rPr>
        <sz val="20"/>
        <rFont val="Times New Roman"/>
        <charset val="134"/>
      </rPr>
      <t>≥2</t>
    </r>
    <r>
      <rPr>
        <sz val="20"/>
        <rFont val="方正仿宋简体"/>
        <charset val="134"/>
      </rPr>
      <t>万亩，改建渠道长度</t>
    </r>
    <r>
      <rPr>
        <sz val="20"/>
        <rFont val="Times New Roman"/>
        <charset val="134"/>
      </rPr>
      <t>≥14.75km</t>
    </r>
    <r>
      <rPr>
        <sz val="20"/>
        <rFont val="方正仿宋简体"/>
        <charset val="134"/>
      </rPr>
      <t>，新建配套渠系建筑物数量</t>
    </r>
    <r>
      <rPr>
        <sz val="20"/>
        <rFont val="Times New Roman"/>
        <charset val="134"/>
      </rPr>
      <t>≥63</t>
    </r>
    <r>
      <rPr>
        <sz val="20"/>
        <rFont val="方正仿宋简体"/>
        <charset val="134"/>
      </rPr>
      <t>座，受益脱贫户（含监测帮扶对象）</t>
    </r>
    <r>
      <rPr>
        <sz val="20"/>
        <rFont val="Times New Roman"/>
        <charset val="134"/>
      </rPr>
      <t>≥2000</t>
    </r>
    <r>
      <rPr>
        <sz val="20"/>
        <rFont val="方正仿宋简体"/>
        <charset val="134"/>
      </rPr>
      <t>人，提高水资源利用率和保证率，全面提升灌溉水平，降低运行成本，提高水利工程综合效益。</t>
    </r>
  </si>
  <si>
    <r>
      <rPr>
        <b/>
        <sz val="18"/>
        <rFont val="方正仿宋简体"/>
        <charset val="134"/>
      </rPr>
      <t>总投资：</t>
    </r>
    <r>
      <rPr>
        <sz val="18"/>
        <rFont val="Times New Roman"/>
        <charset val="134"/>
      </rPr>
      <t>4500</t>
    </r>
    <r>
      <rPr>
        <sz val="18"/>
        <rFont val="方正仿宋简体"/>
        <charset val="134"/>
      </rPr>
      <t>万元（其中：</t>
    </r>
    <r>
      <rPr>
        <sz val="18"/>
        <rFont val="Times New Roman"/>
        <charset val="134"/>
      </rPr>
      <t>2024</t>
    </r>
    <r>
      <rPr>
        <sz val="18"/>
        <rFont val="方正仿宋简体"/>
        <charset val="134"/>
      </rPr>
      <t>年投资</t>
    </r>
    <r>
      <rPr>
        <sz val="18"/>
        <rFont val="Times New Roman"/>
        <charset val="134"/>
      </rPr>
      <t>2800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新建果蔬分拣棚及附属用房</t>
    </r>
    <r>
      <rPr>
        <sz val="18"/>
        <rFont val="Times New Roman"/>
        <charset val="134"/>
      </rPr>
      <t>1</t>
    </r>
    <r>
      <rPr>
        <sz val="18"/>
        <rFont val="方正仿宋简体"/>
        <charset val="134"/>
      </rPr>
      <t>栋、建筑面积</t>
    </r>
    <r>
      <rPr>
        <sz val="18"/>
        <rFont val="Times New Roman"/>
        <charset val="134"/>
      </rPr>
      <t>2405</t>
    </r>
    <r>
      <rPr>
        <sz val="18"/>
        <rFont val="宋体"/>
        <charset val="134"/>
      </rPr>
      <t>㎡</t>
    </r>
    <r>
      <rPr>
        <sz val="18"/>
        <rFont val="方正仿宋简体"/>
        <charset val="134"/>
      </rPr>
      <t>，净菜车间及附属用房</t>
    </r>
    <r>
      <rPr>
        <sz val="18"/>
        <rFont val="Times New Roman"/>
        <charset val="134"/>
      </rPr>
      <t>1</t>
    </r>
    <r>
      <rPr>
        <sz val="18"/>
        <rFont val="方正仿宋简体"/>
        <charset val="134"/>
      </rPr>
      <t>栋、建筑面积</t>
    </r>
    <r>
      <rPr>
        <sz val="18"/>
        <rFont val="Times New Roman"/>
        <charset val="134"/>
      </rPr>
      <t>2400</t>
    </r>
    <r>
      <rPr>
        <sz val="18"/>
        <rFont val="宋体"/>
        <charset val="134"/>
      </rPr>
      <t>㎡</t>
    </r>
    <r>
      <rPr>
        <sz val="18"/>
        <rFont val="方正仿宋简体"/>
        <charset val="134"/>
      </rPr>
      <t>，保鲜库</t>
    </r>
    <r>
      <rPr>
        <sz val="18"/>
        <rFont val="Times New Roman"/>
        <charset val="134"/>
      </rPr>
      <t>2</t>
    </r>
    <r>
      <rPr>
        <sz val="18"/>
        <rFont val="方正仿宋简体"/>
        <charset val="134"/>
      </rPr>
      <t>栋、总建筑面积</t>
    </r>
    <r>
      <rPr>
        <sz val="18"/>
        <rFont val="Times New Roman"/>
        <charset val="134"/>
      </rPr>
      <t>4796</t>
    </r>
    <r>
      <rPr>
        <sz val="18"/>
        <rFont val="宋体"/>
        <charset val="134"/>
      </rPr>
      <t>㎡</t>
    </r>
    <r>
      <rPr>
        <sz val="18"/>
        <rFont val="方正仿宋简体"/>
        <charset val="134"/>
      </rPr>
      <t>，配电室</t>
    </r>
    <r>
      <rPr>
        <sz val="18"/>
        <rFont val="Times New Roman"/>
        <charset val="134"/>
      </rPr>
      <t>1</t>
    </r>
    <r>
      <rPr>
        <sz val="18"/>
        <rFont val="方正仿宋简体"/>
        <charset val="134"/>
      </rPr>
      <t>栋、建筑面积</t>
    </r>
    <r>
      <rPr>
        <sz val="18"/>
        <rFont val="Times New Roman"/>
        <charset val="134"/>
      </rPr>
      <t>240.01</t>
    </r>
    <r>
      <rPr>
        <sz val="18"/>
        <rFont val="宋体"/>
        <charset val="134"/>
      </rPr>
      <t>㎡</t>
    </r>
    <r>
      <rPr>
        <sz val="18"/>
        <rFont val="方正仿宋简体"/>
        <charset val="134"/>
      </rPr>
      <t>，发电机房及消防水泵房</t>
    </r>
    <r>
      <rPr>
        <sz val="18"/>
        <rFont val="Times New Roman"/>
        <charset val="134"/>
      </rPr>
      <t>1</t>
    </r>
    <r>
      <rPr>
        <sz val="18"/>
        <rFont val="方正仿宋简体"/>
        <charset val="134"/>
      </rPr>
      <t>栋，建筑面积</t>
    </r>
    <r>
      <rPr>
        <sz val="18"/>
        <rFont val="Times New Roman"/>
        <charset val="134"/>
      </rPr>
      <t>344.51</t>
    </r>
    <r>
      <rPr>
        <sz val="18"/>
        <rFont val="宋体"/>
        <charset val="134"/>
      </rPr>
      <t>㎡</t>
    </r>
    <r>
      <rPr>
        <sz val="18"/>
        <rFont val="方正仿宋简体"/>
        <charset val="134"/>
      </rPr>
      <t>、消防水池</t>
    </r>
    <r>
      <rPr>
        <sz val="18"/>
        <rFont val="Times New Roman"/>
        <charset val="134"/>
      </rPr>
      <t>650m</t>
    </r>
    <r>
      <rPr>
        <sz val="18"/>
        <rFont val="宋体"/>
        <charset val="134"/>
      </rPr>
      <t>³</t>
    </r>
    <r>
      <rPr>
        <sz val="18"/>
        <rFont val="方正仿宋简体"/>
        <charset val="134"/>
      </rPr>
      <t>，配套供水、电力等附属设施设备；采购制冷系统、库体保温、蒸发冷钢平台等设施设备。项目建成后，年收益率不低于同期银行贷款利率，所形成的固定资产纳入衔接项目资产管理，权属量化至村集体所有。</t>
    </r>
  </si>
  <si>
    <r>
      <rPr>
        <b/>
        <sz val="20"/>
        <rFont val="方正仿宋简体"/>
        <charset val="134"/>
      </rPr>
      <t>总投资：</t>
    </r>
    <r>
      <rPr>
        <sz val="20"/>
        <rFont val="Times New Roman"/>
        <charset val="134"/>
      </rPr>
      <t>1470.3</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新建污水处理站（</t>
    </r>
    <r>
      <rPr>
        <sz val="20"/>
        <rFont val="Times New Roman"/>
        <charset val="134"/>
      </rPr>
      <t>500m³/d</t>
    </r>
    <r>
      <rPr>
        <sz val="20"/>
        <rFont val="方正仿宋简体"/>
        <charset val="134"/>
      </rPr>
      <t>）</t>
    </r>
    <r>
      <rPr>
        <sz val="20"/>
        <rFont val="Times New Roman"/>
        <charset val="134"/>
      </rPr>
      <t>1</t>
    </r>
    <r>
      <rPr>
        <sz val="20"/>
        <rFont val="方正仿宋简体"/>
        <charset val="134"/>
      </rPr>
      <t>座，配套</t>
    </r>
    <r>
      <rPr>
        <sz val="20"/>
        <rFont val="Times New Roman"/>
        <charset val="134"/>
      </rPr>
      <t>800KVA</t>
    </r>
    <r>
      <rPr>
        <sz val="20"/>
        <rFont val="方正仿宋简体"/>
        <charset val="134"/>
      </rPr>
      <t>变压器</t>
    </r>
    <r>
      <rPr>
        <sz val="20"/>
        <rFont val="Times New Roman"/>
        <charset val="134"/>
      </rPr>
      <t>2</t>
    </r>
    <r>
      <rPr>
        <sz val="20"/>
        <rFont val="方正仿宋简体"/>
        <charset val="134"/>
      </rPr>
      <t>台及相关附属设施设备。项目建成后，所形成的固定资产纳入衔接项目资产管理，权属归村集体所有。</t>
    </r>
  </si>
  <si>
    <r>
      <rPr>
        <b/>
        <sz val="20"/>
        <rFont val="方正仿宋简体"/>
        <charset val="134"/>
      </rPr>
      <t>总投资：</t>
    </r>
    <r>
      <rPr>
        <sz val="20"/>
        <rFont val="Times New Roman"/>
        <charset val="134"/>
      </rPr>
      <t>95.04</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在阿克萨克马热勒乡</t>
    </r>
    <r>
      <rPr>
        <sz val="20"/>
        <rFont val="Times New Roman"/>
        <charset val="134"/>
      </rPr>
      <t>13</t>
    </r>
    <r>
      <rPr>
        <sz val="20"/>
        <rFont val="方正仿宋简体"/>
        <charset val="134"/>
      </rPr>
      <t>村新建室外供电线路</t>
    </r>
    <r>
      <rPr>
        <sz val="20"/>
        <rFont val="Times New Roman"/>
        <charset val="134"/>
      </rPr>
      <t>8.64km</t>
    </r>
    <r>
      <rPr>
        <sz val="20"/>
        <rFont val="方正仿宋简体"/>
        <charset val="134"/>
      </rPr>
      <t>，其中</t>
    </r>
    <r>
      <rPr>
        <sz val="20"/>
        <rFont val="Times New Roman"/>
        <charset val="134"/>
      </rPr>
      <t>10kV(JKLGYJ-95/20m</t>
    </r>
    <r>
      <rPr>
        <sz val="20"/>
        <rFont val="宋体"/>
        <charset val="134"/>
      </rPr>
      <t>㎡</t>
    </r>
    <r>
      <rPr>
        <sz val="20"/>
        <rFont val="Times New Roman"/>
        <charset val="134"/>
      </rPr>
      <t>)</t>
    </r>
    <r>
      <rPr>
        <sz val="20"/>
        <rFont val="方正仿宋简体"/>
        <charset val="134"/>
      </rPr>
      <t>架空线路</t>
    </r>
    <r>
      <rPr>
        <sz val="20"/>
        <rFont val="Times New Roman"/>
        <charset val="134"/>
      </rPr>
      <t>8.64km</t>
    </r>
    <r>
      <rPr>
        <sz val="20"/>
        <rFont val="方正仿宋简体"/>
        <charset val="134"/>
      </rPr>
      <t>，杆塔</t>
    </r>
    <r>
      <rPr>
        <sz val="20"/>
        <rFont val="Times New Roman"/>
        <charset val="134"/>
      </rPr>
      <t>20</t>
    </r>
    <r>
      <rPr>
        <sz val="20"/>
        <rFont val="方正仿宋简体"/>
        <charset val="134"/>
      </rPr>
      <t>基，配套相关附属设施。项目建成后，所形成的固定资产纳入衔接项目资产管理，权属归村集体所有。</t>
    </r>
  </si>
  <si>
    <r>
      <rPr>
        <b/>
        <sz val="18"/>
        <rFont val="方正仿宋简体"/>
        <charset val="134"/>
      </rPr>
      <t>总投资：</t>
    </r>
    <r>
      <rPr>
        <sz val="18"/>
        <rFont val="Times New Roman"/>
        <charset val="134"/>
      </rPr>
      <t>5149</t>
    </r>
    <r>
      <rPr>
        <sz val="18"/>
        <rFont val="方正仿宋简体"/>
        <charset val="134"/>
      </rPr>
      <t>万元</t>
    </r>
    <r>
      <rPr>
        <sz val="18"/>
        <rFont val="Times New Roman"/>
        <charset val="134"/>
      </rPr>
      <t xml:space="preserve">
</t>
    </r>
    <r>
      <rPr>
        <b/>
        <sz val="18"/>
        <rFont val="方正仿宋简体"/>
        <charset val="134"/>
      </rPr>
      <t>建设内容：</t>
    </r>
    <r>
      <rPr>
        <sz val="18"/>
        <rFont val="Times New Roman"/>
        <charset val="134"/>
      </rPr>
      <t>1.</t>
    </r>
    <r>
      <rPr>
        <sz val="18"/>
        <rFont val="方正仿宋简体"/>
        <charset val="134"/>
      </rPr>
      <t>投资</t>
    </r>
    <r>
      <rPr>
        <sz val="18"/>
        <rFont val="Times New Roman"/>
        <charset val="134"/>
      </rPr>
      <t>720</t>
    </r>
    <r>
      <rPr>
        <sz val="18"/>
        <rFont val="方正仿宋简体"/>
        <charset val="134"/>
      </rPr>
      <t>万元，新建</t>
    </r>
    <r>
      <rPr>
        <sz val="18"/>
        <rFont val="Times New Roman"/>
        <charset val="134"/>
      </rPr>
      <t>“</t>
    </r>
    <r>
      <rPr>
        <sz val="18"/>
        <rFont val="方正仿宋简体"/>
        <charset val="134"/>
      </rPr>
      <t>十小工程</t>
    </r>
    <r>
      <rPr>
        <sz val="18"/>
        <rFont val="Times New Roman"/>
        <charset val="134"/>
      </rPr>
      <t>”</t>
    </r>
    <r>
      <rPr>
        <sz val="18"/>
        <rFont val="方正仿宋简体"/>
        <charset val="134"/>
      </rPr>
      <t>小市场</t>
    </r>
    <r>
      <rPr>
        <sz val="18"/>
        <rFont val="Times New Roman"/>
        <charset val="134"/>
      </rPr>
      <t>2</t>
    </r>
    <r>
      <rPr>
        <sz val="18"/>
        <rFont val="方正仿宋简体"/>
        <charset val="134"/>
      </rPr>
      <t>座，建筑面积为</t>
    </r>
    <r>
      <rPr>
        <sz val="18"/>
        <rFont val="Times New Roman"/>
        <charset val="134"/>
      </rPr>
      <t>1648.16</t>
    </r>
    <r>
      <rPr>
        <sz val="18"/>
        <rFont val="宋体"/>
        <charset val="134"/>
      </rPr>
      <t>㎡</t>
    </r>
    <r>
      <rPr>
        <sz val="18"/>
        <rFont val="方正仿宋简体"/>
        <charset val="134"/>
      </rPr>
      <t>；改建</t>
    </r>
    <r>
      <rPr>
        <sz val="18"/>
        <rFont val="Times New Roman"/>
        <charset val="134"/>
      </rPr>
      <t>“</t>
    </r>
    <r>
      <rPr>
        <sz val="18"/>
        <rFont val="方正仿宋简体"/>
        <charset val="134"/>
      </rPr>
      <t>十小工程</t>
    </r>
    <r>
      <rPr>
        <sz val="18"/>
        <rFont val="Times New Roman"/>
        <charset val="134"/>
      </rPr>
      <t>”</t>
    </r>
    <r>
      <rPr>
        <sz val="18"/>
        <rFont val="方正仿宋简体"/>
        <charset val="134"/>
      </rPr>
      <t>小市场</t>
    </r>
    <r>
      <rPr>
        <sz val="18"/>
        <rFont val="Times New Roman"/>
        <charset val="134"/>
      </rPr>
      <t>1</t>
    </r>
    <r>
      <rPr>
        <sz val="18"/>
        <rFont val="方正仿宋简体"/>
        <charset val="134"/>
      </rPr>
      <t>座，建筑面积为</t>
    </r>
    <r>
      <rPr>
        <sz val="18"/>
        <rFont val="Times New Roman"/>
        <charset val="134"/>
      </rPr>
      <t>335.04</t>
    </r>
    <r>
      <rPr>
        <sz val="18"/>
        <rFont val="宋体"/>
        <charset val="134"/>
      </rPr>
      <t>㎡</t>
    </r>
    <r>
      <rPr>
        <sz val="18"/>
        <rFont val="方正仿宋简体"/>
        <charset val="134"/>
      </rPr>
      <t>；配套建设室外地面硬化</t>
    </r>
    <r>
      <rPr>
        <sz val="18"/>
        <rFont val="Times New Roman"/>
        <charset val="134"/>
      </rPr>
      <t>3888</t>
    </r>
    <r>
      <rPr>
        <sz val="18"/>
        <rFont val="宋体"/>
        <charset val="134"/>
      </rPr>
      <t>㎡</t>
    </r>
    <r>
      <rPr>
        <sz val="18"/>
        <rFont val="方正仿宋简体"/>
        <charset val="134"/>
      </rPr>
      <t>及给排水、电力、消防等相关附属设施。项目建成后，所形成的固定资产纳入衔接项目资产管理，权属归村集体所有，项目年收益率不低于同期银行贷款利率。</t>
    </r>
    <r>
      <rPr>
        <sz val="18"/>
        <rFont val="Times New Roman"/>
        <charset val="134"/>
      </rPr>
      <t xml:space="preserve">
2.</t>
    </r>
    <r>
      <rPr>
        <sz val="18"/>
        <rFont val="方正仿宋简体"/>
        <charset val="134"/>
      </rPr>
      <t>投资为</t>
    </r>
    <r>
      <rPr>
        <sz val="18"/>
        <rFont val="Times New Roman"/>
        <charset val="134"/>
      </rPr>
      <t>264</t>
    </r>
    <r>
      <rPr>
        <sz val="18"/>
        <rFont val="方正仿宋简体"/>
        <charset val="134"/>
      </rPr>
      <t>万元，为英吾斯塘乡</t>
    </r>
    <r>
      <rPr>
        <sz val="18"/>
        <rFont val="Times New Roman"/>
        <charset val="134"/>
      </rPr>
      <t>2</t>
    </r>
    <r>
      <rPr>
        <sz val="18"/>
        <rFont val="方正仿宋简体"/>
        <charset val="134"/>
      </rPr>
      <t>村、</t>
    </r>
    <r>
      <rPr>
        <sz val="18"/>
        <rFont val="Times New Roman"/>
        <charset val="134"/>
      </rPr>
      <t>7</t>
    </r>
    <r>
      <rPr>
        <sz val="18"/>
        <rFont val="方正仿宋简体"/>
        <charset val="134"/>
      </rPr>
      <t>村异地新建框架结构一层小市场</t>
    </r>
    <r>
      <rPr>
        <sz val="18"/>
        <rFont val="Times New Roman"/>
        <charset val="134"/>
      </rPr>
      <t>1100m²</t>
    </r>
    <r>
      <rPr>
        <sz val="18"/>
        <rFont val="方正仿宋简体"/>
        <charset val="134"/>
      </rPr>
      <t>，并配套相消防、电力、供排水等关附属设施。项目建成后，所形成的固定资产纳入衔接项目资产管理，权属归村集体所有，项目年收益率不低于同期银行贷款利率。</t>
    </r>
    <r>
      <rPr>
        <sz val="18"/>
        <rFont val="Times New Roman"/>
        <charset val="134"/>
      </rPr>
      <t xml:space="preserve">
3.</t>
    </r>
    <r>
      <rPr>
        <sz val="18"/>
        <rFont val="方正仿宋简体"/>
        <charset val="134"/>
      </rPr>
      <t>投资</t>
    </r>
    <r>
      <rPr>
        <sz val="18"/>
        <rFont val="Times New Roman"/>
        <charset val="134"/>
      </rPr>
      <t>2050</t>
    </r>
    <r>
      <rPr>
        <sz val="18"/>
        <rFont val="方正仿宋简体"/>
        <charset val="134"/>
      </rPr>
      <t>万元，为色力布亚镇</t>
    </r>
    <r>
      <rPr>
        <sz val="18"/>
        <rFont val="Times New Roman"/>
        <charset val="134"/>
      </rPr>
      <t>16</t>
    </r>
    <r>
      <rPr>
        <sz val="18"/>
        <rFont val="方正仿宋简体"/>
        <charset val="134"/>
      </rPr>
      <t>村在色力布亚镇</t>
    </r>
    <r>
      <rPr>
        <sz val="18"/>
        <rFont val="Times New Roman"/>
        <charset val="134"/>
      </rPr>
      <t>6</t>
    </r>
    <r>
      <rPr>
        <sz val="18"/>
        <rFont val="方正仿宋简体"/>
        <charset val="134"/>
      </rPr>
      <t>社区新建小市场</t>
    </r>
    <r>
      <rPr>
        <sz val="18"/>
        <rFont val="Times New Roman"/>
        <charset val="134"/>
      </rPr>
      <t>7591.3m²</t>
    </r>
    <r>
      <rPr>
        <sz val="18"/>
        <rFont val="方正仿宋简体"/>
        <charset val="134"/>
      </rPr>
      <t>，并配套地面硬化、给排水、消防、电力等相关附属设施。项目建成后，所形成的固定资产纳入衔接项目资产管理，权属归村集体所有，项目年收益率不低于同期银行贷款利率。</t>
    </r>
    <r>
      <rPr>
        <sz val="18"/>
        <rFont val="Times New Roman"/>
        <charset val="134"/>
      </rPr>
      <t xml:space="preserve">
4.</t>
    </r>
    <r>
      <rPr>
        <sz val="18"/>
        <rFont val="方正仿宋简体"/>
        <charset val="134"/>
      </rPr>
      <t>总投资</t>
    </r>
    <r>
      <rPr>
        <sz val="18"/>
        <rFont val="Times New Roman"/>
        <charset val="134"/>
      </rPr>
      <t>1725</t>
    </r>
    <r>
      <rPr>
        <sz val="18"/>
        <rFont val="方正仿宋简体"/>
        <charset val="134"/>
      </rPr>
      <t>万元，为阿克萨克马热勒乡</t>
    </r>
    <r>
      <rPr>
        <sz val="18"/>
        <rFont val="Times New Roman"/>
        <charset val="134"/>
      </rPr>
      <t>3</t>
    </r>
    <r>
      <rPr>
        <sz val="18"/>
        <rFont val="方正仿宋简体"/>
        <charset val="134"/>
      </rPr>
      <t>村、</t>
    </r>
    <r>
      <rPr>
        <sz val="18"/>
        <rFont val="Times New Roman"/>
        <charset val="134"/>
      </rPr>
      <t>10</t>
    </r>
    <r>
      <rPr>
        <sz val="18"/>
        <rFont val="方正仿宋简体"/>
        <charset val="134"/>
      </rPr>
      <t>村异地新建框架结构小市场</t>
    </r>
    <r>
      <rPr>
        <sz val="18"/>
        <rFont val="Times New Roman"/>
        <charset val="134"/>
      </rPr>
      <t>2</t>
    </r>
    <r>
      <rPr>
        <sz val="18"/>
        <rFont val="方正仿宋简体"/>
        <charset val="134"/>
      </rPr>
      <t>栋、总面积</t>
    </r>
    <r>
      <rPr>
        <sz val="18"/>
        <rFont val="Times New Roman"/>
        <charset val="134"/>
      </rPr>
      <t>5782.17</t>
    </r>
    <r>
      <rPr>
        <sz val="18"/>
        <rFont val="宋体"/>
        <charset val="134"/>
      </rPr>
      <t>㎡</t>
    </r>
    <r>
      <rPr>
        <sz val="18"/>
        <rFont val="方正仿宋简体"/>
        <charset val="134"/>
      </rPr>
      <t>，消防水池（含消防泵房）</t>
    </r>
    <r>
      <rPr>
        <sz val="18"/>
        <rFont val="Times New Roman"/>
        <charset val="134"/>
      </rPr>
      <t>451.39</t>
    </r>
    <r>
      <rPr>
        <sz val="18"/>
        <rFont val="宋体"/>
        <charset val="134"/>
      </rPr>
      <t>㎡</t>
    </r>
    <r>
      <rPr>
        <sz val="18"/>
        <rFont val="方正仿宋简体"/>
        <charset val="134"/>
      </rPr>
      <t>，配套地面硬化、给排水、消防、电力等相关附属设施。项目建成后，所形成的固定资产纳入衔接项目资产管理，权属归村集体所有，项目年收益率不低于同期银行贷款利率。</t>
    </r>
    <r>
      <rPr>
        <sz val="18"/>
        <rFont val="Times New Roman"/>
        <charset val="134"/>
      </rPr>
      <t xml:space="preserve">
5.</t>
    </r>
    <r>
      <rPr>
        <sz val="18"/>
        <rFont val="方正仿宋简体"/>
        <charset val="134"/>
      </rPr>
      <t>投资</t>
    </r>
    <r>
      <rPr>
        <sz val="18"/>
        <rFont val="Times New Roman"/>
        <charset val="134"/>
      </rPr>
      <t>390</t>
    </r>
    <r>
      <rPr>
        <sz val="18"/>
        <rFont val="方正仿宋简体"/>
        <charset val="134"/>
      </rPr>
      <t>万，为阿纳库勒乡</t>
    </r>
    <r>
      <rPr>
        <sz val="18"/>
        <rFont val="Times New Roman"/>
        <charset val="134"/>
      </rPr>
      <t>7</t>
    </r>
    <r>
      <rPr>
        <sz val="18"/>
        <rFont val="方正仿宋简体"/>
        <charset val="134"/>
      </rPr>
      <t>村新建二层小市场</t>
    </r>
    <r>
      <rPr>
        <sz val="18"/>
        <rFont val="Times New Roman"/>
        <charset val="134"/>
      </rPr>
      <t>1159.2</t>
    </r>
    <r>
      <rPr>
        <sz val="18"/>
        <rFont val="宋体"/>
        <charset val="134"/>
      </rPr>
      <t>㎡</t>
    </r>
    <r>
      <rPr>
        <sz val="18"/>
        <rFont val="方正仿宋简体"/>
        <charset val="134"/>
      </rPr>
      <t>，地面硬化</t>
    </r>
    <r>
      <rPr>
        <sz val="18"/>
        <rFont val="Times New Roman"/>
        <charset val="134"/>
      </rPr>
      <t>400</t>
    </r>
    <r>
      <rPr>
        <sz val="18"/>
        <rFont val="宋体"/>
        <charset val="134"/>
      </rPr>
      <t>㎡</t>
    </r>
    <r>
      <rPr>
        <sz val="18"/>
        <rFont val="方正仿宋简体"/>
        <charset val="134"/>
      </rPr>
      <t>，配套水电暖等附属设施。项目建成后，所形成的固定资产纳入衔接项目资产管理，权属归村集体所有，项目年收益率不低于同期银行贷款利率。</t>
    </r>
  </si>
  <si>
    <r>
      <rPr>
        <sz val="20"/>
        <rFont val="方正仿宋简体"/>
        <charset val="134"/>
      </rPr>
      <t>建设小市场面积</t>
    </r>
    <r>
      <rPr>
        <sz val="20"/>
        <rFont val="Times New Roman"/>
        <charset val="134"/>
      </rPr>
      <t>≥17615.87</t>
    </r>
    <r>
      <rPr>
        <sz val="20"/>
        <rFont val="宋体"/>
        <charset val="134"/>
      </rPr>
      <t>㎡</t>
    </r>
    <r>
      <rPr>
        <sz val="20"/>
        <rFont val="方正仿宋简体"/>
        <charset val="134"/>
      </rPr>
      <t>，建设消防水池</t>
    </r>
    <r>
      <rPr>
        <sz val="20"/>
        <rFont val="Times New Roman"/>
        <charset val="134"/>
      </rPr>
      <t>≥451.39</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经济效益：项目年收益率不低于同期银行贷款利率，用于增加村集体经济收入。</t>
    </r>
    <r>
      <rPr>
        <sz val="20"/>
        <rFont val="Times New Roman"/>
        <charset val="134"/>
      </rPr>
      <t xml:space="preserve">
</t>
    </r>
    <r>
      <rPr>
        <sz val="20"/>
        <rFont val="方正仿宋简体"/>
        <charset val="134"/>
      </rPr>
      <t>社会效益：受益脱贫人口数</t>
    </r>
    <r>
      <rPr>
        <sz val="20"/>
        <rFont val="Times New Roman"/>
        <charset val="134"/>
      </rPr>
      <t>≥160</t>
    </r>
    <r>
      <rPr>
        <sz val="20"/>
        <rFont val="方正仿宋简体"/>
        <charset val="134"/>
      </rPr>
      <t>人，有效拓宽居民增收致富渠道，持续促进农村经济发展，提高居民生活水平。</t>
    </r>
  </si>
  <si>
    <r>
      <rPr>
        <b/>
        <sz val="18"/>
        <rFont val="方正仿宋简体"/>
        <charset val="134"/>
      </rPr>
      <t>总投资：</t>
    </r>
    <r>
      <rPr>
        <sz val="18"/>
        <rFont val="Times New Roman"/>
        <charset val="134"/>
      </rPr>
      <t>1040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投资</t>
    </r>
    <r>
      <rPr>
        <sz val="18"/>
        <rFont val="Times New Roman"/>
        <charset val="134"/>
      </rPr>
      <t>1040</t>
    </r>
    <r>
      <rPr>
        <sz val="18"/>
        <rFont val="方正仿宋简体"/>
        <charset val="134"/>
      </rPr>
      <t>万元，为恰尔巴格乡</t>
    </r>
    <r>
      <rPr>
        <sz val="18"/>
        <rFont val="Times New Roman"/>
        <charset val="134"/>
      </rPr>
      <t>3</t>
    </r>
    <r>
      <rPr>
        <sz val="18"/>
        <rFont val="方正仿宋简体"/>
        <charset val="134"/>
      </rPr>
      <t>村、</t>
    </r>
    <r>
      <rPr>
        <sz val="18"/>
        <rFont val="Times New Roman"/>
        <charset val="134"/>
      </rPr>
      <t>16</t>
    </r>
    <r>
      <rPr>
        <sz val="18"/>
        <rFont val="方正仿宋简体"/>
        <charset val="134"/>
      </rPr>
      <t>村在恰尔巴格乡巴扎建设</t>
    </r>
    <r>
      <rPr>
        <sz val="18"/>
        <rFont val="Times New Roman"/>
        <charset val="134"/>
      </rPr>
      <t>2</t>
    </r>
    <r>
      <rPr>
        <sz val="18"/>
        <rFont val="方正仿宋简体"/>
        <charset val="134"/>
      </rPr>
      <t>座二层框架结构</t>
    </r>
    <r>
      <rPr>
        <sz val="18"/>
        <rFont val="Times New Roman"/>
        <charset val="134"/>
      </rPr>
      <t>“</t>
    </r>
    <r>
      <rPr>
        <sz val="18"/>
        <rFont val="方正仿宋简体"/>
        <charset val="134"/>
      </rPr>
      <t>十小工程</t>
    </r>
    <r>
      <rPr>
        <sz val="18"/>
        <rFont val="Times New Roman"/>
        <charset val="134"/>
      </rPr>
      <t>”</t>
    </r>
    <r>
      <rPr>
        <sz val="18"/>
        <rFont val="方正仿宋简体"/>
        <charset val="134"/>
      </rPr>
      <t>小市场，建筑面积</t>
    </r>
    <r>
      <rPr>
        <sz val="18"/>
        <rFont val="Times New Roman"/>
        <charset val="134"/>
      </rPr>
      <t>4000</t>
    </r>
    <r>
      <rPr>
        <sz val="18"/>
        <rFont val="宋体"/>
        <charset val="134"/>
      </rPr>
      <t>㎡</t>
    </r>
    <r>
      <rPr>
        <sz val="18"/>
        <rFont val="方正仿宋简体"/>
        <charset val="134"/>
      </rPr>
      <t>，并配套相关附属设施。项目建成后，年收益率不低于同期银行贷款利率，所形成的固定资产纳入衔接项目资产管理，权属量化至村集体所有。</t>
    </r>
  </si>
  <si>
    <r>
      <rPr>
        <sz val="20"/>
        <rFont val="方正仿宋简体"/>
        <charset val="134"/>
      </rPr>
      <t>巴楚县</t>
    </r>
    <r>
      <rPr>
        <sz val="20"/>
        <rFont val="Times New Roman"/>
        <charset val="134"/>
      </rPr>
      <t>2024</t>
    </r>
    <r>
      <rPr>
        <sz val="20"/>
        <rFont val="方正仿宋简体"/>
        <charset val="134"/>
      </rPr>
      <t>年多来提巴格乡</t>
    </r>
    <r>
      <rPr>
        <sz val="20"/>
        <rFont val="Times New Roman"/>
        <charset val="134"/>
      </rPr>
      <t>15</t>
    </r>
    <r>
      <rPr>
        <sz val="20"/>
        <rFont val="方正仿宋简体"/>
        <charset val="134"/>
      </rPr>
      <t>村农贸市场建设项目</t>
    </r>
  </si>
  <si>
    <r>
      <rPr>
        <sz val="20"/>
        <rFont val="方正仿宋简体"/>
        <charset val="134"/>
      </rPr>
      <t>多来提巴格乡</t>
    </r>
    <r>
      <rPr>
        <sz val="20"/>
        <rFont val="Times New Roman"/>
        <charset val="134"/>
      </rPr>
      <t>15</t>
    </r>
    <r>
      <rPr>
        <sz val="20"/>
        <rFont val="方正仿宋简体"/>
        <charset val="134"/>
      </rPr>
      <t>村</t>
    </r>
  </si>
  <si>
    <r>
      <rPr>
        <b/>
        <sz val="20"/>
        <color theme="1"/>
        <rFont val="方正仿宋简体"/>
        <charset val="134"/>
      </rPr>
      <t>总投资</t>
    </r>
    <r>
      <rPr>
        <sz val="20"/>
        <color theme="1"/>
        <rFont val="方正仿宋简体"/>
        <charset val="134"/>
      </rPr>
      <t>：</t>
    </r>
    <r>
      <rPr>
        <sz val="20"/>
        <color theme="1"/>
        <rFont val="Times New Roman"/>
        <charset val="134"/>
      </rPr>
      <t>600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：在</t>
    </r>
    <r>
      <rPr>
        <sz val="20"/>
        <color theme="1"/>
        <rFont val="Times New Roman"/>
        <charset val="134"/>
      </rPr>
      <t>15</t>
    </r>
    <r>
      <rPr>
        <sz val="20"/>
        <color theme="1"/>
        <rFont val="方正仿宋简体"/>
        <charset val="134"/>
      </rPr>
      <t>村建设农贸市场</t>
    </r>
    <r>
      <rPr>
        <sz val="20"/>
        <color theme="1"/>
        <rFont val="Times New Roman"/>
        <charset val="134"/>
      </rPr>
      <t>1</t>
    </r>
    <r>
      <rPr>
        <sz val="20"/>
        <color theme="1"/>
        <rFont val="方正仿宋简体"/>
        <charset val="134"/>
      </rPr>
      <t>座，地面硬化</t>
    </r>
    <r>
      <rPr>
        <sz val="20"/>
        <color theme="1"/>
        <rFont val="Times New Roman"/>
        <charset val="134"/>
      </rPr>
      <t>17300</t>
    </r>
    <r>
      <rPr>
        <sz val="20"/>
        <color theme="1"/>
        <rFont val="宋体"/>
        <charset val="134"/>
      </rPr>
      <t>㎡</t>
    </r>
    <r>
      <rPr>
        <sz val="20"/>
        <color theme="1"/>
        <rFont val="方正仿宋简体"/>
        <charset val="134"/>
      </rPr>
      <t>、建设小市场</t>
    </r>
    <r>
      <rPr>
        <sz val="20"/>
        <color theme="1"/>
        <rFont val="Times New Roman"/>
        <charset val="134"/>
      </rPr>
      <t>600</t>
    </r>
    <r>
      <rPr>
        <sz val="20"/>
        <color theme="1"/>
        <rFont val="宋体"/>
        <charset val="134"/>
      </rPr>
      <t>㎡、</t>
    </r>
    <r>
      <rPr>
        <sz val="20"/>
        <color theme="1"/>
        <rFont val="方正仿宋简体"/>
        <charset val="134"/>
      </rPr>
      <t>彩钢棚</t>
    </r>
    <r>
      <rPr>
        <sz val="20"/>
        <color theme="1"/>
        <rFont val="Times New Roman"/>
        <charset val="134"/>
      </rPr>
      <t>5100</t>
    </r>
    <r>
      <rPr>
        <sz val="20"/>
        <color theme="1"/>
        <rFont val="宋体"/>
        <charset val="134"/>
      </rPr>
      <t>㎡</t>
    </r>
    <r>
      <rPr>
        <sz val="20"/>
        <color theme="1"/>
        <rFont val="方正仿宋简体"/>
        <charset val="134"/>
      </rPr>
      <t>，并配套水、电、消防等附属设施。项目建成后，年收益率不低于同期银行贷款利率，所形成的固定资产纳入衔接项目资产管理，权属量化至村集体所有。</t>
    </r>
  </si>
  <si>
    <r>
      <rPr>
        <sz val="20"/>
        <rFont val="方正仿宋简体"/>
        <charset val="134"/>
      </rPr>
      <t>县商务和工业信息化局</t>
    </r>
  </si>
  <si>
    <t>张有福、刘山山</t>
  </si>
  <si>
    <r>
      <rPr>
        <sz val="20"/>
        <rFont val="方正仿宋简体"/>
        <charset val="134"/>
      </rPr>
      <t>建设小市场面积≥</t>
    </r>
    <r>
      <rPr>
        <sz val="20"/>
        <rFont val="Times New Roman"/>
        <charset val="134"/>
      </rPr>
      <t>600</t>
    </r>
    <r>
      <rPr>
        <sz val="20"/>
        <rFont val="宋体"/>
        <charset val="134"/>
      </rPr>
      <t>㎡</t>
    </r>
    <r>
      <rPr>
        <sz val="20"/>
        <rFont val="方正仿宋简体"/>
        <charset val="134"/>
      </rPr>
      <t>，建设彩钢棚≥</t>
    </r>
    <r>
      <rPr>
        <sz val="20"/>
        <rFont val="Times New Roman"/>
        <charset val="134"/>
      </rPr>
      <t>5100</t>
    </r>
    <r>
      <rPr>
        <sz val="20"/>
        <rFont val="宋体"/>
        <charset val="134"/>
      </rPr>
      <t>㎡</t>
    </r>
    <r>
      <rPr>
        <sz val="20"/>
        <rFont val="方正仿宋简体"/>
        <charset val="134"/>
      </rPr>
      <t>，地面硬化≥</t>
    </r>
    <r>
      <rPr>
        <sz val="20"/>
        <rFont val="Times New Roman"/>
        <charset val="134"/>
      </rPr>
      <t>17300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经济效益：项目年收益率不低于同期银行贷款利率。</t>
    </r>
    <r>
      <rPr>
        <sz val="20"/>
        <rFont val="Times New Roman"/>
        <charset val="134"/>
      </rPr>
      <t xml:space="preserve">
</t>
    </r>
    <r>
      <rPr>
        <sz val="20"/>
        <rFont val="方正仿宋简体"/>
        <charset val="134"/>
      </rPr>
      <t>社会效益：受益脱贫户（含监测帮扶对象）户数≥</t>
    </r>
    <r>
      <rPr>
        <sz val="20"/>
        <rFont val="Times New Roman"/>
        <charset val="134"/>
      </rPr>
      <t>20</t>
    </r>
    <r>
      <rPr>
        <sz val="20"/>
        <rFont val="方正仿宋简体"/>
        <charset val="134"/>
      </rPr>
      <t>户，受益脱贫人口数（含监测帮扶对象）≥</t>
    </r>
    <r>
      <rPr>
        <sz val="20"/>
        <rFont val="Times New Roman"/>
        <charset val="134"/>
      </rPr>
      <t>33</t>
    </r>
    <r>
      <rPr>
        <sz val="20"/>
        <rFont val="方正仿宋简体"/>
        <charset val="134"/>
      </rPr>
      <t>人，有效拓宽居民增收致富渠道，持续促进农村经济发展，提高居民生活水平。</t>
    </r>
  </si>
  <si>
    <r>
      <rPr>
        <sz val="20"/>
        <rFont val="方正仿宋简体"/>
        <charset val="134"/>
      </rPr>
      <t>喀什地区巴楚县农副产品加工产业园建设项目</t>
    </r>
  </si>
  <si>
    <r>
      <rPr>
        <sz val="20"/>
        <rFont val="方正仿宋简体"/>
        <charset val="134"/>
      </rPr>
      <t>产业园（区）</t>
    </r>
  </si>
  <si>
    <r>
      <rPr>
        <sz val="20"/>
        <rFont val="方正仿宋简体"/>
        <charset val="134"/>
      </rPr>
      <t>琼库尔恰克乡</t>
    </r>
    <r>
      <rPr>
        <sz val="20"/>
        <rFont val="Times New Roman"/>
        <charset val="134"/>
      </rPr>
      <t>9</t>
    </r>
    <r>
      <rPr>
        <sz val="20"/>
        <rFont val="方正仿宋简体"/>
        <charset val="134"/>
      </rPr>
      <t>村</t>
    </r>
  </si>
  <si>
    <r>
      <rPr>
        <b/>
        <sz val="20"/>
        <rFont val="方正仿宋简体"/>
        <charset val="134"/>
      </rPr>
      <t>总投资：</t>
    </r>
    <r>
      <rPr>
        <sz val="20"/>
        <rFont val="Times New Roman"/>
        <charset val="134"/>
      </rPr>
      <t>1500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新建标准厂房</t>
    </r>
    <r>
      <rPr>
        <sz val="20"/>
        <rFont val="Times New Roman"/>
        <charset val="134"/>
      </rPr>
      <t>2</t>
    </r>
    <r>
      <rPr>
        <sz val="20"/>
        <rFont val="方正仿宋简体"/>
        <charset val="134"/>
      </rPr>
      <t>栋，总建筑面积</t>
    </r>
    <r>
      <rPr>
        <sz val="20"/>
        <rFont val="Times New Roman"/>
        <charset val="134"/>
      </rPr>
      <t>8748</t>
    </r>
    <r>
      <rPr>
        <sz val="20"/>
        <rFont val="宋体"/>
        <charset val="134"/>
      </rPr>
      <t>㎡</t>
    </r>
    <r>
      <rPr>
        <sz val="20"/>
        <rFont val="方正仿宋简体"/>
        <charset val="134"/>
      </rPr>
      <t>，配套水、电、路、消防等相关附属设施设备。项目建成后，年收益率不低于同期银行贷款利率，所形成的固定资产纳入衔接项目资产管理，权属量化至村集体所有。</t>
    </r>
  </si>
  <si>
    <r>
      <rPr>
        <sz val="20"/>
        <rFont val="方正仿宋简体"/>
        <charset val="134"/>
      </rPr>
      <t>琼库尔恰克乡人民政府</t>
    </r>
  </si>
  <si>
    <r>
      <rPr>
        <sz val="20"/>
        <rFont val="方正仿宋简体"/>
        <charset val="134"/>
      </rPr>
      <t>明</t>
    </r>
    <r>
      <rPr>
        <sz val="20"/>
        <rFont val="Times New Roman"/>
        <charset val="134"/>
      </rPr>
      <t xml:space="preserve">  </t>
    </r>
    <r>
      <rPr>
        <sz val="20"/>
        <rFont val="方正仿宋简体"/>
        <charset val="134"/>
      </rPr>
      <t>杰、高</t>
    </r>
    <r>
      <rPr>
        <sz val="20"/>
        <rFont val="Times New Roman"/>
        <charset val="134"/>
      </rPr>
      <t xml:space="preserve">  </t>
    </r>
    <r>
      <rPr>
        <sz val="20"/>
        <rFont val="方正仿宋简体"/>
        <charset val="134"/>
      </rPr>
      <t>疆</t>
    </r>
  </si>
  <si>
    <r>
      <rPr>
        <sz val="20"/>
        <rFont val="方正仿宋简体"/>
        <charset val="134"/>
      </rPr>
      <t>巴楚县</t>
    </r>
    <r>
      <rPr>
        <sz val="20"/>
        <rFont val="Times New Roman"/>
        <charset val="134"/>
      </rPr>
      <t>2024</t>
    </r>
    <r>
      <rPr>
        <sz val="20"/>
        <rFont val="方正仿宋简体"/>
        <charset val="134"/>
      </rPr>
      <t>年动物防疫体系建设项目</t>
    </r>
  </si>
  <si>
    <r>
      <rPr>
        <sz val="20"/>
        <rFont val="方正仿宋简体"/>
        <charset val="134"/>
      </rPr>
      <t>农业社会化服务</t>
    </r>
  </si>
  <si>
    <r>
      <rPr>
        <b/>
        <sz val="20"/>
        <rFont val="方正仿宋简体"/>
        <charset val="134"/>
      </rPr>
      <t>总投资：</t>
    </r>
    <r>
      <rPr>
        <sz val="20"/>
        <rFont val="Times New Roman"/>
        <charset val="134"/>
      </rPr>
      <t>450</t>
    </r>
    <r>
      <rPr>
        <sz val="20"/>
        <rFont val="方正仿宋简体"/>
        <charset val="134"/>
      </rPr>
      <t>万元（其他资金</t>
    </r>
    <r>
      <rPr>
        <sz val="20"/>
        <rFont val="Times New Roman"/>
        <charset val="134"/>
      </rPr>
      <t>150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依据《关于加快新疆肉羊产业高质量发展的实施意见》（新政办发〔</t>
    </r>
    <r>
      <rPr>
        <sz val="20"/>
        <rFont val="Times New Roman"/>
        <charset val="134"/>
      </rPr>
      <t>2023</t>
    </r>
    <r>
      <rPr>
        <sz val="20"/>
        <rFont val="方正仿宋简体"/>
        <charset val="134"/>
      </rPr>
      <t>〕</t>
    </r>
    <r>
      <rPr>
        <sz val="20"/>
        <rFont val="Times New Roman"/>
        <charset val="134"/>
      </rPr>
      <t>24</t>
    </r>
    <r>
      <rPr>
        <sz val="20"/>
        <rFont val="方正仿宋简体"/>
        <charset val="134"/>
      </rPr>
      <t>号），完善县乡村三级动物体系和政府购买技术服务，根据全县牲畜存栏量，以政府购买技术服务方式，对广大养殖户在畜禽防疫、科学饲养管理、疫病防治、技术培训等方面进行服务，防疫牛不低于</t>
    </r>
    <r>
      <rPr>
        <sz val="20"/>
        <rFont val="Times New Roman"/>
        <charset val="134"/>
      </rPr>
      <t>3</t>
    </r>
    <r>
      <rPr>
        <sz val="20"/>
        <rFont val="方正仿宋简体"/>
        <charset val="134"/>
      </rPr>
      <t>万头，羊不低于</t>
    </r>
    <r>
      <rPr>
        <sz val="20"/>
        <rFont val="Times New Roman"/>
        <charset val="134"/>
      </rPr>
      <t>55</t>
    </r>
    <r>
      <rPr>
        <sz val="20"/>
        <rFont val="方正仿宋简体"/>
        <charset val="134"/>
      </rPr>
      <t>万只，禽类不低于</t>
    </r>
    <r>
      <rPr>
        <sz val="20"/>
        <rFont val="Times New Roman"/>
        <charset val="134"/>
      </rPr>
      <t>150</t>
    </r>
    <r>
      <rPr>
        <sz val="20"/>
        <rFont val="方正仿宋简体"/>
        <charset val="134"/>
      </rPr>
      <t>万羽，年防疫畜禽总次数不低于</t>
    </r>
    <r>
      <rPr>
        <sz val="20"/>
        <rFont val="Times New Roman"/>
        <charset val="134"/>
      </rPr>
      <t>650</t>
    </r>
    <r>
      <rPr>
        <sz val="20"/>
        <rFont val="方正仿宋简体"/>
        <charset val="134"/>
      </rPr>
      <t>万次。</t>
    </r>
  </si>
  <si>
    <r>
      <rPr>
        <sz val="20"/>
        <rFont val="方正仿宋简体"/>
        <charset val="134"/>
      </rPr>
      <t>次</t>
    </r>
  </si>
  <si>
    <r>
      <rPr>
        <sz val="20"/>
        <rFont val="方正仿宋简体"/>
        <charset val="134"/>
      </rPr>
      <t>防疫牛</t>
    </r>
    <r>
      <rPr>
        <sz val="20"/>
        <rFont val="Times New Roman"/>
        <charset val="134"/>
      </rPr>
      <t>≥3</t>
    </r>
    <r>
      <rPr>
        <sz val="20"/>
        <rFont val="方正仿宋简体"/>
        <charset val="134"/>
      </rPr>
      <t>万头，羊</t>
    </r>
    <r>
      <rPr>
        <sz val="20"/>
        <rFont val="Times New Roman"/>
        <charset val="134"/>
      </rPr>
      <t>≥55</t>
    </r>
    <r>
      <rPr>
        <sz val="20"/>
        <rFont val="方正仿宋简体"/>
        <charset val="134"/>
      </rPr>
      <t>万只，禽类</t>
    </r>
    <r>
      <rPr>
        <sz val="20"/>
        <rFont val="Times New Roman"/>
        <charset val="134"/>
      </rPr>
      <t>≥150</t>
    </r>
    <r>
      <rPr>
        <sz val="20"/>
        <rFont val="方正仿宋简体"/>
        <charset val="134"/>
      </rPr>
      <t>万羽，年防疫畜禽总次数</t>
    </r>
    <r>
      <rPr>
        <sz val="20"/>
        <rFont val="Times New Roman"/>
        <charset val="134"/>
      </rPr>
      <t>≥650</t>
    </r>
    <r>
      <rPr>
        <sz val="20"/>
        <rFont val="方正仿宋简体"/>
        <charset val="134"/>
      </rPr>
      <t>万次。</t>
    </r>
    <r>
      <rPr>
        <sz val="20"/>
        <rFont val="Times New Roman"/>
        <charset val="134"/>
      </rPr>
      <t xml:space="preserve">
</t>
    </r>
    <r>
      <rPr>
        <sz val="20"/>
        <rFont val="方正仿宋简体"/>
        <charset val="134"/>
      </rPr>
      <t>社会效益：通过政府组建畜牧业服务队建设，有效解决广大养殖户在畜禽养殖过程中遇到的困难，指导科学饲养、规范防疫，保障牲畜健康，提高出栏率，增加农户收入。</t>
    </r>
  </si>
  <si>
    <r>
      <rPr>
        <sz val="20"/>
        <rFont val="方正仿宋简体"/>
        <charset val="134"/>
      </rPr>
      <t>喀什地区巴楚县</t>
    </r>
    <r>
      <rPr>
        <sz val="20"/>
        <rFont val="Times New Roman"/>
        <charset val="134"/>
      </rPr>
      <t>2024</t>
    </r>
    <r>
      <rPr>
        <sz val="20"/>
        <rFont val="方正仿宋简体"/>
        <charset val="134"/>
      </rPr>
      <t>年盐碱地综合治理项目</t>
    </r>
  </si>
  <si>
    <t>阿瓦提镇、英吾斯塘乡、琼库尔恰克乡、色力布亚镇、阿拉格尔乡、夏马勒乡、阿纳库勒乡、巴楚镇、恰尔巴格乡、现代农业产业园</t>
  </si>
  <si>
    <r>
      <rPr>
        <b/>
        <sz val="20"/>
        <rFont val="方正仿宋简体"/>
        <charset val="134"/>
      </rPr>
      <t>总投资：</t>
    </r>
    <r>
      <rPr>
        <sz val="20"/>
        <rFont val="Times New Roman"/>
        <charset val="134"/>
      </rPr>
      <t>1500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新建机井</t>
    </r>
    <r>
      <rPr>
        <sz val="20"/>
        <rFont val="Times New Roman"/>
        <charset val="134"/>
      </rPr>
      <t>150</t>
    </r>
    <r>
      <rPr>
        <sz val="20"/>
        <rFont val="方正仿宋简体"/>
        <charset val="134"/>
      </rPr>
      <t>眼，其中：</t>
    </r>
    <r>
      <rPr>
        <sz val="20"/>
        <rFont val="Times New Roman"/>
        <charset val="134"/>
      </rPr>
      <t>80m</t>
    </r>
    <r>
      <rPr>
        <sz val="20"/>
        <rFont val="方正仿宋简体"/>
        <charset val="134"/>
      </rPr>
      <t>深</t>
    </r>
    <r>
      <rPr>
        <sz val="20"/>
        <rFont val="Times New Roman"/>
        <charset val="134"/>
      </rPr>
      <t>7</t>
    </r>
    <r>
      <rPr>
        <sz val="20"/>
        <rFont val="方正仿宋简体"/>
        <charset val="134"/>
      </rPr>
      <t>眼、</t>
    </r>
    <r>
      <rPr>
        <sz val="20"/>
        <rFont val="Times New Roman"/>
        <charset val="134"/>
      </rPr>
      <t>60m</t>
    </r>
    <r>
      <rPr>
        <sz val="20"/>
        <rFont val="方正仿宋简体"/>
        <charset val="134"/>
      </rPr>
      <t>深</t>
    </r>
    <r>
      <rPr>
        <sz val="20"/>
        <rFont val="Times New Roman"/>
        <charset val="134"/>
      </rPr>
      <t>103</t>
    </r>
    <r>
      <rPr>
        <sz val="20"/>
        <rFont val="方正仿宋简体"/>
        <charset val="134"/>
      </rPr>
      <t>眼、</t>
    </r>
    <r>
      <rPr>
        <sz val="20"/>
        <rFont val="Times New Roman"/>
        <charset val="134"/>
      </rPr>
      <t>40m</t>
    </r>
    <r>
      <rPr>
        <sz val="20"/>
        <rFont val="方正仿宋简体"/>
        <charset val="134"/>
      </rPr>
      <t>深</t>
    </r>
    <r>
      <rPr>
        <sz val="20"/>
        <rFont val="Times New Roman"/>
        <charset val="134"/>
      </rPr>
      <t>40</t>
    </r>
    <r>
      <rPr>
        <sz val="20"/>
        <rFont val="方正仿宋简体"/>
        <charset val="134"/>
      </rPr>
      <t>眼，配套电力、“井电双控”等相关附属设施设备。增加地下水浅埋区开采量，降低盐渍化区域地下水位至</t>
    </r>
    <r>
      <rPr>
        <sz val="20"/>
        <rFont val="Times New Roman"/>
        <charset val="134"/>
      </rPr>
      <t>3-6m</t>
    </r>
    <r>
      <rPr>
        <sz val="20"/>
        <rFont val="方正仿宋简体"/>
        <charset val="134"/>
      </rPr>
      <t>合理区间值，减轻土壤次生盐渍化的发生，改善地下水浅埋区农业生产条件。项目建成后，所形成的固定资产纳入衔接项目资产管理，权属归建设单位所有。</t>
    </r>
  </si>
  <si>
    <r>
      <rPr>
        <sz val="20"/>
        <rFont val="方正仿宋简体"/>
        <charset val="134"/>
      </rPr>
      <t>县水利局</t>
    </r>
  </si>
  <si>
    <r>
      <rPr>
        <sz val="20"/>
        <rFont val="方正仿宋简体"/>
        <charset val="134"/>
      </rPr>
      <t>魏广春</t>
    </r>
  </si>
  <si>
    <r>
      <rPr>
        <sz val="20"/>
        <rFont val="方正仿宋简体"/>
        <charset val="134"/>
      </rPr>
      <t>建设机井数量≥</t>
    </r>
    <r>
      <rPr>
        <sz val="20"/>
        <rFont val="Times New Roman"/>
        <charset val="134"/>
      </rPr>
      <t>150</t>
    </r>
    <r>
      <rPr>
        <sz val="20"/>
        <rFont val="方正仿宋简体"/>
        <charset val="134"/>
      </rPr>
      <t>眼，项目验收合格率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社会效益：改善耕地灌溉面积≥</t>
    </r>
    <r>
      <rPr>
        <sz val="20"/>
        <rFont val="Times New Roman"/>
        <charset val="134"/>
      </rPr>
      <t>9.6</t>
    </r>
    <r>
      <rPr>
        <sz val="20"/>
        <rFont val="方正仿宋简体"/>
        <charset val="134"/>
      </rPr>
      <t>万亩，受益脱贫户（含监测帮扶对象）户数≥</t>
    </r>
    <r>
      <rPr>
        <sz val="20"/>
        <rFont val="Times New Roman"/>
        <charset val="134"/>
      </rPr>
      <t>4655</t>
    </r>
    <r>
      <rPr>
        <sz val="20"/>
        <rFont val="方正仿宋简体"/>
        <charset val="134"/>
      </rPr>
      <t>户，通过项目实施，减轻土壤次生盐碱化的发生，改善作物生长环境，实现农业可持续发展，促进农民增收。</t>
    </r>
  </si>
  <si>
    <r>
      <rPr>
        <sz val="20"/>
        <rFont val="方正仿宋简体"/>
        <charset val="134"/>
      </rPr>
      <t>巴楚县阿瓦提镇及琼库尔恰克乡排渠疏通建设项目</t>
    </r>
  </si>
  <si>
    <t>2024.02-2024.07</t>
  </si>
  <si>
    <r>
      <rPr>
        <b/>
        <sz val="20"/>
        <rFont val="方正仿宋简体"/>
        <charset val="134"/>
      </rPr>
      <t>总投资：</t>
    </r>
    <r>
      <rPr>
        <sz val="20"/>
        <rFont val="Times New Roman"/>
        <charset val="134"/>
      </rPr>
      <t>1007.59</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新建支排渠</t>
    </r>
    <r>
      <rPr>
        <sz val="20"/>
        <rFont val="Times New Roman"/>
        <charset val="134"/>
      </rPr>
      <t>1.27km</t>
    </r>
    <r>
      <rPr>
        <sz val="20"/>
        <rFont val="方正仿宋简体"/>
        <charset val="134"/>
      </rPr>
      <t>，渠系建筑物</t>
    </r>
    <r>
      <rPr>
        <sz val="20"/>
        <rFont val="Times New Roman"/>
        <charset val="134"/>
      </rPr>
      <t>16</t>
    </r>
    <r>
      <rPr>
        <sz val="20"/>
        <rFont val="方正仿宋简体"/>
        <charset val="134"/>
      </rPr>
      <t>座；改建干、支排渠</t>
    </r>
    <r>
      <rPr>
        <sz val="20"/>
        <rFont val="Times New Roman"/>
        <charset val="134"/>
      </rPr>
      <t>11.12km</t>
    </r>
    <r>
      <rPr>
        <sz val="20"/>
        <rFont val="方正仿宋简体"/>
        <charset val="134"/>
      </rPr>
      <t>，配套相关附属设施设备。项目建成后，所形成的固定资产纳入衔接项目资产管理，权属归建设单位所有。</t>
    </r>
  </si>
  <si>
    <r>
      <rPr>
        <sz val="20"/>
        <rFont val="方正仿宋简体"/>
        <charset val="0"/>
      </rPr>
      <t>社会效益：新增和改善灌溉面积</t>
    </r>
    <r>
      <rPr>
        <sz val="20"/>
        <rFont val="Times New Roman"/>
        <charset val="0"/>
      </rPr>
      <t>≥1.13</t>
    </r>
    <r>
      <rPr>
        <sz val="20"/>
        <rFont val="方正仿宋简体"/>
        <charset val="0"/>
      </rPr>
      <t>万亩，清淤疏通排碱渠</t>
    </r>
    <r>
      <rPr>
        <sz val="20"/>
        <rFont val="Times New Roman"/>
        <charset val="0"/>
      </rPr>
      <t>≥12.39km</t>
    </r>
    <r>
      <rPr>
        <sz val="20"/>
        <rFont val="方正仿宋简体"/>
        <charset val="0"/>
      </rPr>
      <t>，新建配套渠系建筑物数量</t>
    </r>
    <r>
      <rPr>
        <sz val="20"/>
        <rFont val="Times New Roman"/>
        <charset val="0"/>
      </rPr>
      <t>≥16</t>
    </r>
    <r>
      <rPr>
        <sz val="20"/>
        <rFont val="方正仿宋简体"/>
        <charset val="0"/>
      </rPr>
      <t>座，将有效改善巴楚县阿瓦提镇、英吾斯塘乡、琼库尔恰克乡因地下水位过高造成的现有耕地次生盐渍化的问题，实现农业可持续发展。</t>
    </r>
  </si>
  <si>
    <t>BCX065</t>
  </si>
  <si>
    <r>
      <rPr>
        <sz val="20"/>
        <rFont val="方正仿宋简体"/>
        <charset val="134"/>
      </rPr>
      <t>喀什地区巴楚县琼库尔恰克乡</t>
    </r>
    <r>
      <rPr>
        <sz val="20"/>
        <rFont val="Times New Roman"/>
        <charset val="134"/>
      </rPr>
      <t>2024</t>
    </r>
    <r>
      <rPr>
        <sz val="20"/>
        <rFont val="方正仿宋简体"/>
        <charset val="134"/>
      </rPr>
      <t>年小市场建设项目</t>
    </r>
  </si>
  <si>
    <r>
      <rPr>
        <sz val="20"/>
        <rFont val="方正仿宋简体"/>
        <charset val="134"/>
      </rPr>
      <t>琼库尔恰克乡</t>
    </r>
    <r>
      <rPr>
        <sz val="20"/>
        <rFont val="Times New Roman"/>
        <charset val="134"/>
      </rPr>
      <t>4</t>
    </r>
    <r>
      <rPr>
        <sz val="20"/>
        <rFont val="方正仿宋简体"/>
        <charset val="134"/>
      </rPr>
      <t>村</t>
    </r>
  </si>
  <si>
    <r>
      <rPr>
        <b/>
        <sz val="20"/>
        <rFont val="方正仿宋简体"/>
        <charset val="134"/>
      </rPr>
      <t>总投资：</t>
    </r>
    <r>
      <rPr>
        <sz val="20"/>
        <rFont val="Times New Roman"/>
        <charset val="134"/>
      </rPr>
      <t>1250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在琼库尔恰克乡</t>
    </r>
    <r>
      <rPr>
        <sz val="20"/>
        <rFont val="Times New Roman"/>
        <charset val="134"/>
      </rPr>
      <t>4</t>
    </r>
    <r>
      <rPr>
        <sz val="20"/>
        <rFont val="方正仿宋简体"/>
        <charset val="134"/>
      </rPr>
      <t>村新建框架结构小市场</t>
    </r>
    <r>
      <rPr>
        <sz val="20"/>
        <rFont val="Times New Roman"/>
        <charset val="134"/>
      </rPr>
      <t>2</t>
    </r>
    <r>
      <rPr>
        <sz val="20"/>
        <rFont val="方正仿宋简体"/>
        <charset val="134"/>
      </rPr>
      <t>栋、总面积</t>
    </r>
    <r>
      <rPr>
        <sz val="20"/>
        <rFont val="Times New Roman"/>
        <charset val="134"/>
      </rPr>
      <t>3904.1</t>
    </r>
    <r>
      <rPr>
        <sz val="20"/>
        <rFont val="宋体"/>
        <charset val="134"/>
      </rPr>
      <t>㎡</t>
    </r>
    <r>
      <rPr>
        <sz val="20"/>
        <rFont val="方正仿宋简体"/>
        <charset val="134"/>
      </rPr>
      <t>，消防水池</t>
    </r>
    <r>
      <rPr>
        <sz val="20"/>
        <rFont val="Times New Roman"/>
        <charset val="134"/>
      </rPr>
      <t>451.39</t>
    </r>
    <r>
      <rPr>
        <sz val="20"/>
        <rFont val="宋体"/>
        <charset val="134"/>
      </rPr>
      <t>㎡</t>
    </r>
    <r>
      <rPr>
        <sz val="20"/>
        <rFont val="方正仿宋简体"/>
        <charset val="134"/>
      </rPr>
      <t>，配套地面硬化、给排水、消防、电力等相关附属设施。项目建成后，所形成的固定资产纳入衔接项目资产管理，权属归村集体所有，项目年收益率不低于同期银行贷款利率。</t>
    </r>
  </si>
  <si>
    <r>
      <rPr>
        <sz val="20"/>
        <rFont val="方正仿宋简体"/>
        <charset val="134"/>
      </rPr>
      <t>建设小市场面积</t>
    </r>
    <r>
      <rPr>
        <sz val="20"/>
        <rFont val="Times New Roman"/>
        <charset val="134"/>
      </rPr>
      <t>≥3868.1</t>
    </r>
    <r>
      <rPr>
        <sz val="20"/>
        <rFont val="宋体"/>
        <charset val="134"/>
      </rPr>
      <t>㎡</t>
    </r>
    <r>
      <rPr>
        <sz val="20"/>
        <rFont val="方正仿宋简体"/>
        <charset val="134"/>
      </rPr>
      <t>，建设消防水池</t>
    </r>
    <r>
      <rPr>
        <sz val="20"/>
        <rFont val="Times New Roman"/>
        <charset val="134"/>
      </rPr>
      <t>≥350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经济效益：项目年收益率不低于同期银行贷款利率，用于增加村集体经济收入。</t>
    </r>
    <r>
      <rPr>
        <sz val="20"/>
        <rFont val="Times New Roman"/>
        <charset val="134"/>
      </rPr>
      <t xml:space="preserve">
</t>
    </r>
    <r>
      <rPr>
        <sz val="20"/>
        <rFont val="方正仿宋简体"/>
        <charset val="134"/>
      </rPr>
      <t>社会效益：受益脱贫人口数</t>
    </r>
    <r>
      <rPr>
        <sz val="20"/>
        <rFont val="Times New Roman"/>
        <charset val="134"/>
      </rPr>
      <t>≥28</t>
    </r>
    <r>
      <rPr>
        <sz val="20"/>
        <rFont val="方正仿宋简体"/>
        <charset val="134"/>
      </rPr>
      <t>人，有效拓宽居民增收致富渠道，持续促进农村经济发展，提高居民生活水平。</t>
    </r>
  </si>
  <si>
    <r>
      <rPr>
        <sz val="20"/>
        <rFont val="方正仿宋简体"/>
        <charset val="134"/>
      </rPr>
      <t>喀什地区巴楚县阿纳库勒产业园厂房建设项目</t>
    </r>
  </si>
  <si>
    <t>巴楚县工业园区</t>
  </si>
  <si>
    <r>
      <rPr>
        <b/>
        <sz val="20"/>
        <rFont val="方正仿宋简体"/>
        <charset val="134"/>
      </rPr>
      <t>总投资：</t>
    </r>
    <r>
      <rPr>
        <sz val="20"/>
        <rFont val="Times New Roman"/>
        <charset val="134"/>
      </rPr>
      <t>2600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新建标准厂房</t>
    </r>
    <r>
      <rPr>
        <sz val="20"/>
        <rFont val="Times New Roman"/>
        <charset val="134"/>
      </rPr>
      <t>26000</t>
    </r>
    <r>
      <rPr>
        <sz val="20"/>
        <rFont val="宋体"/>
        <charset val="134"/>
      </rPr>
      <t>㎡</t>
    </r>
    <r>
      <rPr>
        <sz val="20"/>
        <rFont val="方正仿宋简体"/>
        <charset val="134"/>
      </rPr>
      <t>，配套供排水、电力、消防等附属设施设备。项目建成后，年收益率不低于同期银行贷款利率，所形成的固定资产纳入衔接项目资产管理，权属量化至村集体所有。</t>
    </r>
  </si>
  <si>
    <t>县工业园区管理委员会</t>
  </si>
  <si>
    <r>
      <rPr>
        <sz val="20"/>
        <rFont val="方正仿宋简体"/>
        <charset val="134"/>
      </rPr>
      <t>建设标准厂房面积≥</t>
    </r>
    <r>
      <rPr>
        <sz val="20"/>
        <rFont val="Times New Roman"/>
        <charset val="134"/>
      </rPr>
      <t>26000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经济效益：项目年收益率不低于同期银行贷款利率。</t>
    </r>
    <r>
      <rPr>
        <sz val="20"/>
        <rFont val="Times New Roman"/>
        <charset val="134"/>
      </rPr>
      <t xml:space="preserve">
</t>
    </r>
    <r>
      <rPr>
        <sz val="20"/>
        <rFont val="方正仿宋简体"/>
        <charset val="134"/>
      </rPr>
      <t>社会效益：通过发展产业园，优化园区产业布局，促进园区经济发展，开发稳定就业岗位，满足群众就近就地就业需求，并形成资产分红，带动农户增收致富。</t>
    </r>
  </si>
  <si>
    <r>
      <rPr>
        <b/>
        <sz val="18"/>
        <rFont val="方正仿宋简体"/>
        <charset val="134"/>
      </rPr>
      <t>总投资</t>
    </r>
    <r>
      <rPr>
        <sz val="18"/>
        <rFont val="方正仿宋简体"/>
        <charset val="134"/>
      </rPr>
      <t>：</t>
    </r>
    <r>
      <rPr>
        <sz val="18"/>
        <rFont val="Times New Roman"/>
        <charset val="134"/>
      </rPr>
      <t>4500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：新建厂房</t>
    </r>
    <r>
      <rPr>
        <sz val="18"/>
        <rFont val="Times New Roman"/>
        <charset val="134"/>
      </rPr>
      <t>28000</t>
    </r>
    <r>
      <rPr>
        <sz val="18"/>
        <rFont val="宋体"/>
        <charset val="134"/>
      </rPr>
      <t>㎡</t>
    </r>
    <r>
      <rPr>
        <sz val="18"/>
        <rFont val="方正仿宋简体"/>
        <charset val="134"/>
      </rPr>
      <t>，配套供排水、电力、消防等附属设施。项目建成后，年收益率不低于同期银行贷款利率，所形成的固定资产纳入衔接项目资产管理，权属量化至村集体所有。</t>
    </r>
  </si>
  <si>
    <t>喀什地区巴楚县工业园区产业园厂房及附属设施建设项目</t>
  </si>
  <si>
    <t>2024.04-2024.10</t>
  </si>
  <si>
    <r>
      <rPr>
        <b/>
        <sz val="20"/>
        <rFont val="方正仿宋简体"/>
        <charset val="134"/>
      </rPr>
      <t>总投资：</t>
    </r>
    <r>
      <rPr>
        <sz val="20"/>
        <rFont val="Times New Roman"/>
        <charset val="134"/>
      </rPr>
      <t>8500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新建标准厂房</t>
    </r>
    <r>
      <rPr>
        <sz val="20"/>
        <rFont val="Times New Roman"/>
        <charset val="134"/>
      </rPr>
      <t>47800</t>
    </r>
    <r>
      <rPr>
        <sz val="20"/>
        <rFont val="宋体"/>
        <charset val="134"/>
      </rPr>
      <t>㎡</t>
    </r>
    <r>
      <rPr>
        <sz val="20"/>
        <rFont val="方正仿宋简体"/>
        <charset val="134"/>
      </rPr>
      <t>，配套水、电、消防等附属设施设备。项目建成后，年收益率不低于同期银行贷款利率，所形成的固定资产纳入衔接项目资产管理，权属量化至村集体所有。</t>
    </r>
  </si>
  <si>
    <r>
      <rPr>
        <sz val="20"/>
        <rFont val="方正仿宋简体"/>
        <charset val="134"/>
      </rPr>
      <t>建设标准厂房面积≥</t>
    </r>
    <r>
      <rPr>
        <sz val="20"/>
        <rFont val="Times New Roman"/>
        <charset val="134"/>
      </rPr>
      <t>47800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经济效益：项目年收益率不低于同期银行贷款利率。</t>
    </r>
    <r>
      <rPr>
        <sz val="20"/>
        <rFont val="Times New Roman"/>
        <charset val="134"/>
      </rPr>
      <t xml:space="preserve">
</t>
    </r>
    <r>
      <rPr>
        <sz val="20"/>
        <rFont val="方正仿宋简体"/>
        <charset val="134"/>
      </rPr>
      <t>社会效益：通过发展产业园，优化园区产业布局，促进园区经济发展，开发稳定就业岗位，满足群众就近就地就业需求，并形成资产分红，带动农户增收致富。</t>
    </r>
  </si>
  <si>
    <r>
      <rPr>
        <b/>
        <sz val="22"/>
        <rFont val="方正小标宋简体"/>
        <charset val="134"/>
      </rPr>
      <t>二</t>
    </r>
  </si>
  <si>
    <r>
      <rPr>
        <b/>
        <sz val="22"/>
        <rFont val="方正小标宋简体"/>
        <charset val="134"/>
      </rPr>
      <t>就业项目</t>
    </r>
  </si>
  <si>
    <r>
      <rPr>
        <sz val="20"/>
        <rFont val="方正仿宋简体"/>
        <charset val="134"/>
      </rPr>
      <t>监测对象公益性岗位补贴项目</t>
    </r>
  </si>
  <si>
    <r>
      <rPr>
        <sz val="20"/>
        <rFont val="方正仿宋简体"/>
        <charset val="134"/>
      </rPr>
      <t>就业项目</t>
    </r>
  </si>
  <si>
    <r>
      <rPr>
        <sz val="20"/>
        <rFont val="方正仿宋简体"/>
        <charset val="134"/>
      </rPr>
      <t>公益性岗位</t>
    </r>
  </si>
  <si>
    <r>
      <rPr>
        <sz val="20"/>
        <rFont val="方正仿宋简体"/>
        <charset val="134"/>
      </rPr>
      <t>英吾斯塘乡、琼库尔恰克乡、色力布亚镇、恰尔巴格乡、巴楚镇</t>
    </r>
  </si>
  <si>
    <r>
      <rPr>
        <sz val="20"/>
        <rFont val="方正仿宋简体"/>
        <charset val="134"/>
      </rPr>
      <t>人</t>
    </r>
  </si>
  <si>
    <r>
      <rPr>
        <sz val="20"/>
        <rFont val="方正仿宋简体"/>
        <charset val="134"/>
      </rPr>
      <t>县人力资源和社会保障局</t>
    </r>
  </si>
  <si>
    <r>
      <rPr>
        <sz val="20"/>
        <rFont val="方正仿宋简体"/>
        <charset val="134"/>
      </rPr>
      <t>刘文全</t>
    </r>
  </si>
  <si>
    <r>
      <rPr>
        <sz val="20"/>
        <rFont val="方正仿宋简体"/>
        <charset val="134"/>
      </rPr>
      <t>交通费补助</t>
    </r>
  </si>
  <si>
    <r>
      <rPr>
        <sz val="20"/>
        <rFont val="方正仿宋简体"/>
        <charset val="134"/>
      </rPr>
      <t>巴楚县各乡镇</t>
    </r>
  </si>
  <si>
    <r>
      <rPr>
        <b/>
        <sz val="20"/>
        <rFont val="方正仿宋简体"/>
        <charset val="134"/>
      </rPr>
      <t>总投资：</t>
    </r>
    <r>
      <rPr>
        <sz val="20"/>
        <rFont val="Times New Roman"/>
        <charset val="134"/>
      </rPr>
      <t>50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对当年转移到地区以外就业</t>
    </r>
    <r>
      <rPr>
        <sz val="20"/>
        <rFont val="Times New Roman"/>
        <charset val="134"/>
      </rPr>
      <t>3</t>
    </r>
    <r>
      <rPr>
        <sz val="20"/>
        <rFont val="方正仿宋简体"/>
        <charset val="134"/>
      </rPr>
      <t>个月以上的脱贫户或监测对象家庭人口给予一次性交通费补助，按照疆内不超过</t>
    </r>
    <r>
      <rPr>
        <sz val="20"/>
        <rFont val="Times New Roman"/>
        <charset val="134"/>
      </rPr>
      <t>500</t>
    </r>
    <r>
      <rPr>
        <sz val="20"/>
        <rFont val="方正仿宋简体"/>
        <charset val="134"/>
      </rPr>
      <t>元</t>
    </r>
    <r>
      <rPr>
        <sz val="20"/>
        <rFont val="Times New Roman"/>
        <charset val="134"/>
      </rPr>
      <t>/</t>
    </r>
    <r>
      <rPr>
        <sz val="20"/>
        <rFont val="方正仿宋简体"/>
        <charset val="134"/>
      </rPr>
      <t>人、疆外不超过</t>
    </r>
    <r>
      <rPr>
        <sz val="20"/>
        <rFont val="Times New Roman"/>
        <charset val="134"/>
      </rPr>
      <t>1000</t>
    </r>
    <r>
      <rPr>
        <sz val="20"/>
        <rFont val="方正仿宋简体"/>
        <charset val="134"/>
      </rPr>
      <t>元</t>
    </r>
    <r>
      <rPr>
        <sz val="20"/>
        <rFont val="Times New Roman"/>
        <charset val="134"/>
      </rPr>
      <t>/</t>
    </r>
    <r>
      <rPr>
        <sz val="20"/>
        <rFont val="方正仿宋简体"/>
        <charset val="134"/>
      </rPr>
      <t>人给予补贴。</t>
    </r>
  </si>
  <si>
    <r>
      <rPr>
        <sz val="20"/>
        <rFont val="方正仿宋简体"/>
        <charset val="134"/>
      </rPr>
      <t>补助转移就业脱贫户（含监测帮扶对象）≥</t>
    </r>
    <r>
      <rPr>
        <sz val="20"/>
        <rFont val="Times New Roman"/>
        <charset val="134"/>
      </rPr>
      <t>1300</t>
    </r>
    <r>
      <rPr>
        <sz val="20"/>
        <rFont val="方正仿宋简体"/>
        <charset val="134"/>
      </rPr>
      <t>人，区外疆内补助标准≤</t>
    </r>
    <r>
      <rPr>
        <sz val="20"/>
        <rFont val="Times New Roman"/>
        <charset val="134"/>
      </rPr>
      <t>500</t>
    </r>
    <r>
      <rPr>
        <sz val="20"/>
        <rFont val="方正仿宋简体"/>
        <charset val="134"/>
      </rPr>
      <t>元</t>
    </r>
    <r>
      <rPr>
        <sz val="20"/>
        <rFont val="Times New Roman"/>
        <charset val="134"/>
      </rPr>
      <t>/</t>
    </r>
    <r>
      <rPr>
        <sz val="20"/>
        <rFont val="方正仿宋简体"/>
        <charset val="134"/>
      </rPr>
      <t>次，疆外补助标准≤</t>
    </r>
    <r>
      <rPr>
        <sz val="20"/>
        <rFont val="Times New Roman"/>
        <charset val="134"/>
      </rPr>
      <t>1000</t>
    </r>
    <r>
      <rPr>
        <sz val="20"/>
        <rFont val="方正仿宋简体"/>
        <charset val="134"/>
      </rPr>
      <t>元</t>
    </r>
    <r>
      <rPr>
        <sz val="20"/>
        <rFont val="Times New Roman"/>
        <charset val="134"/>
      </rPr>
      <t>/</t>
    </r>
    <r>
      <rPr>
        <sz val="20"/>
        <rFont val="方正仿宋简体"/>
        <charset val="134"/>
      </rPr>
      <t>次。</t>
    </r>
    <r>
      <rPr>
        <sz val="20"/>
        <rFont val="Times New Roman"/>
        <charset val="134"/>
      </rPr>
      <t xml:space="preserve">
</t>
    </r>
    <r>
      <rPr>
        <sz val="20"/>
        <rFont val="方正仿宋简体"/>
        <charset val="134"/>
      </rPr>
      <t>经济效益：受益脱贫人口（含监测帮扶对象）≥</t>
    </r>
    <r>
      <rPr>
        <sz val="20"/>
        <rFont val="Times New Roman"/>
        <charset val="134"/>
      </rPr>
      <t>1300</t>
    </r>
    <r>
      <rPr>
        <sz val="20"/>
        <rFont val="方正仿宋简体"/>
        <charset val="134"/>
      </rPr>
      <t>人，预计减少</t>
    </r>
    <r>
      <rPr>
        <sz val="20"/>
        <rFont val="Times New Roman"/>
        <charset val="134"/>
      </rPr>
      <t>1300</t>
    </r>
    <r>
      <rPr>
        <sz val="20"/>
        <rFont val="方正仿宋简体"/>
        <charset val="134"/>
      </rPr>
      <t>人赴疆内外路费支出，涉及资金</t>
    </r>
    <r>
      <rPr>
        <sz val="20"/>
        <rFont val="Times New Roman"/>
        <charset val="134"/>
      </rPr>
      <t>50</t>
    </r>
    <r>
      <rPr>
        <sz val="20"/>
        <rFont val="方正仿宋简体"/>
        <charset val="134"/>
      </rPr>
      <t>万元；</t>
    </r>
    <r>
      <rPr>
        <sz val="20"/>
        <rFont val="Times New Roman"/>
        <charset val="134"/>
      </rPr>
      <t xml:space="preserve">
</t>
    </r>
    <r>
      <rPr>
        <sz val="20"/>
        <rFont val="方正仿宋简体"/>
        <charset val="134"/>
      </rPr>
      <t>社会效益：为进一步鼓励外出就业增加收入，巩固拓展就业扶贫工作成果，预计受益人口</t>
    </r>
    <r>
      <rPr>
        <sz val="20"/>
        <rFont val="Times New Roman"/>
        <charset val="134"/>
      </rPr>
      <t>1300</t>
    </r>
    <r>
      <rPr>
        <sz val="20"/>
        <rFont val="方正仿宋简体"/>
        <charset val="134"/>
      </rPr>
      <t>人。</t>
    </r>
  </si>
  <si>
    <r>
      <rPr>
        <sz val="20"/>
        <rFont val="方正仿宋简体"/>
        <charset val="134"/>
      </rPr>
      <t>县交通运输局</t>
    </r>
  </si>
  <si>
    <r>
      <rPr>
        <sz val="20"/>
        <rFont val="方正仿宋简体"/>
        <charset val="134"/>
      </rPr>
      <t>刘</t>
    </r>
    <r>
      <rPr>
        <sz val="20"/>
        <rFont val="Times New Roman"/>
        <charset val="134"/>
      </rPr>
      <t xml:space="preserve">  </t>
    </r>
    <r>
      <rPr>
        <sz val="20"/>
        <rFont val="方正仿宋简体"/>
        <charset val="134"/>
      </rPr>
      <t>鑫</t>
    </r>
  </si>
  <si>
    <r>
      <rPr>
        <sz val="20"/>
        <rFont val="方正仿宋简体"/>
        <charset val="134"/>
      </rPr>
      <t>补助农村公路管护员人数≥</t>
    </r>
    <r>
      <rPr>
        <sz val="20"/>
        <rFont val="Times New Roman"/>
        <charset val="134"/>
      </rPr>
      <t>1186</t>
    </r>
    <r>
      <rPr>
        <sz val="20"/>
        <rFont val="方正仿宋简体"/>
        <charset val="134"/>
      </rPr>
      <t>人，管护农村公路公里数≥</t>
    </r>
    <r>
      <rPr>
        <sz val="20"/>
        <rFont val="Times New Roman"/>
        <charset val="134"/>
      </rPr>
      <t>4050km</t>
    </r>
    <r>
      <rPr>
        <sz val="20"/>
        <rFont val="方正仿宋简体"/>
        <charset val="134"/>
      </rPr>
      <t>，管护员参加养护工作合格率</t>
    </r>
    <r>
      <rPr>
        <sz val="20"/>
        <rFont val="Times New Roman"/>
        <charset val="134"/>
      </rPr>
      <t>=100%</t>
    </r>
    <r>
      <rPr>
        <sz val="20"/>
        <rFont val="方正仿宋简体"/>
        <charset val="134"/>
      </rPr>
      <t>，管护人员补助标准</t>
    </r>
    <r>
      <rPr>
        <sz val="20"/>
        <rFont val="Times New Roman"/>
        <charset val="134"/>
      </rPr>
      <t>=1000</t>
    </r>
    <r>
      <rPr>
        <sz val="20"/>
        <rFont val="方正仿宋简体"/>
        <charset val="134"/>
      </rPr>
      <t>元，资金补助发放及时率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经济效益：带动增加脱贫人口（含监测帮扶对象）全年总收入≥</t>
    </r>
    <r>
      <rPr>
        <sz val="20"/>
        <rFont val="Times New Roman"/>
        <charset val="134"/>
      </rPr>
      <t>1423.2</t>
    </r>
    <r>
      <rPr>
        <sz val="20"/>
        <rFont val="方正仿宋简体"/>
        <charset val="134"/>
      </rPr>
      <t>万元。</t>
    </r>
    <r>
      <rPr>
        <sz val="20"/>
        <rFont val="Times New Roman"/>
        <charset val="134"/>
      </rPr>
      <t xml:space="preserve">
</t>
    </r>
    <r>
      <rPr>
        <sz val="20"/>
        <rFont val="方正仿宋简体"/>
        <charset val="134"/>
      </rPr>
      <t>社会效益：解决各乡镇就业岗位≥</t>
    </r>
    <r>
      <rPr>
        <sz val="20"/>
        <rFont val="Times New Roman"/>
        <charset val="134"/>
      </rPr>
      <t>1186</t>
    </r>
    <r>
      <rPr>
        <sz val="20"/>
        <rFont val="方正仿宋简体"/>
        <charset val="134"/>
      </rPr>
      <t>个，受益脱贫户（含监测帮扶对象）数≥</t>
    </r>
    <r>
      <rPr>
        <sz val="20"/>
        <rFont val="Times New Roman"/>
        <charset val="134"/>
      </rPr>
      <t>1173</t>
    </r>
    <r>
      <rPr>
        <sz val="20"/>
        <rFont val="方正仿宋简体"/>
        <charset val="134"/>
      </rPr>
      <t>户，加强和规范各村严格按照农村公路养护与管理开展日常工作，不断加大农村公路的养护管理力度，促进构建农村公路管养网络。</t>
    </r>
  </si>
  <si>
    <r>
      <rPr>
        <sz val="20"/>
        <rFont val="方正仿宋简体"/>
        <charset val="0"/>
      </rPr>
      <t>一次性吸纳就业奖补项目</t>
    </r>
  </si>
  <si>
    <r>
      <rPr>
        <sz val="20"/>
        <rFont val="方正仿宋简体"/>
        <charset val="134"/>
      </rPr>
      <t>生产奖补、劳务补助等</t>
    </r>
  </si>
  <si>
    <t>2024.04-2024.09</t>
  </si>
  <si>
    <r>
      <rPr>
        <sz val="20"/>
        <rFont val="方正仿宋简体"/>
        <charset val="134"/>
      </rPr>
      <t>涉及乡镇</t>
    </r>
  </si>
  <si>
    <r>
      <rPr>
        <sz val="20"/>
        <rFont val="方正仿宋简体"/>
        <charset val="134"/>
      </rPr>
      <t>宋连军，各乡镇党委书记</t>
    </r>
  </si>
  <si>
    <r>
      <rPr>
        <sz val="20"/>
        <rFont val="方正仿宋简体"/>
        <charset val="134"/>
      </rPr>
      <t>发放岗位人数≥</t>
    </r>
    <r>
      <rPr>
        <sz val="20"/>
        <rFont val="Times New Roman"/>
        <charset val="134"/>
      </rPr>
      <t>300</t>
    </r>
    <r>
      <rPr>
        <sz val="20"/>
        <rFont val="方正仿宋简体"/>
        <charset val="134"/>
      </rPr>
      <t>人，发放标准达标率</t>
    </r>
    <r>
      <rPr>
        <sz val="20"/>
        <rFont val="Times New Roman"/>
        <charset val="134"/>
      </rPr>
      <t>=100%</t>
    </r>
    <r>
      <rPr>
        <sz val="20"/>
        <rFont val="方正仿宋简体"/>
        <charset val="134"/>
      </rPr>
      <t>，发放月数≤</t>
    </r>
    <r>
      <rPr>
        <sz val="20"/>
        <rFont val="Times New Roman"/>
        <charset val="134"/>
      </rPr>
      <t>6</t>
    </r>
    <r>
      <rPr>
        <sz val="20"/>
        <rFont val="方正仿宋简体"/>
        <charset val="134"/>
      </rPr>
      <t>个月，享受公益性岗位补贴标准</t>
    </r>
    <r>
      <rPr>
        <sz val="20"/>
        <rFont val="Times New Roman"/>
        <charset val="134"/>
      </rPr>
      <t>=1620</t>
    </r>
    <r>
      <rPr>
        <sz val="20"/>
        <rFont val="方正仿宋简体"/>
        <charset val="134"/>
      </rPr>
      <t>元。</t>
    </r>
    <r>
      <rPr>
        <sz val="20"/>
        <rFont val="Times New Roman"/>
        <charset val="134"/>
      </rPr>
      <t xml:space="preserve">
</t>
    </r>
    <r>
      <rPr>
        <sz val="20"/>
        <rFont val="方正仿宋简体"/>
        <charset val="134"/>
      </rPr>
      <t>经济效益：带动增加脱贫户及监测户全年总收入≥</t>
    </r>
    <r>
      <rPr>
        <sz val="20"/>
        <rFont val="Times New Roman"/>
        <charset val="134"/>
      </rPr>
      <t>291.6</t>
    </r>
    <r>
      <rPr>
        <sz val="20"/>
        <rFont val="方正仿宋简体"/>
        <charset val="134"/>
      </rPr>
      <t>万元。</t>
    </r>
    <r>
      <rPr>
        <sz val="20"/>
        <rFont val="Times New Roman"/>
        <charset val="134"/>
      </rPr>
      <t xml:space="preserve">
</t>
    </r>
    <r>
      <rPr>
        <sz val="20"/>
        <rFont val="方正仿宋简体"/>
        <charset val="134"/>
      </rPr>
      <t>社会效益：受益脱贫户（含监测帮扶对象）数≥</t>
    </r>
    <r>
      <rPr>
        <sz val="20"/>
        <rFont val="Times New Roman"/>
        <charset val="134"/>
      </rPr>
      <t>297</t>
    </r>
    <r>
      <rPr>
        <sz val="20"/>
        <rFont val="方正仿宋简体"/>
        <charset val="134"/>
      </rPr>
      <t>户，带动脱贫户（含监测帮扶对象）就业人数≥</t>
    </r>
    <r>
      <rPr>
        <sz val="20"/>
        <rFont val="Times New Roman"/>
        <charset val="134"/>
      </rPr>
      <t>300</t>
    </r>
    <r>
      <rPr>
        <sz val="20"/>
        <rFont val="方正仿宋简体"/>
        <charset val="134"/>
      </rPr>
      <t>人，通过项目实施，增加就业人员家庭收入，促进稳定就业，持续巩固脱贫攻坚成果成效，增强群众获得感和幸福感。</t>
    </r>
  </si>
  <si>
    <r>
      <rPr>
        <b/>
        <sz val="22"/>
        <rFont val="方正小标宋简体"/>
        <charset val="134"/>
      </rPr>
      <t>三</t>
    </r>
  </si>
  <si>
    <r>
      <rPr>
        <b/>
        <sz val="22"/>
        <rFont val="方正小标宋简体"/>
        <charset val="134"/>
      </rPr>
      <t>乡村建设行动</t>
    </r>
  </si>
  <si>
    <r>
      <rPr>
        <sz val="20"/>
        <rFont val="方正仿宋简体"/>
        <charset val="134"/>
      </rPr>
      <t>农村清洁能源设施建设</t>
    </r>
  </si>
  <si>
    <r>
      <rPr>
        <sz val="20"/>
        <rFont val="方正仿宋简体"/>
        <charset val="134"/>
      </rPr>
      <t>县住房和城乡建设局</t>
    </r>
  </si>
  <si>
    <r>
      <rPr>
        <sz val="20"/>
        <rFont val="方正仿宋简体"/>
        <charset val="134"/>
      </rPr>
      <t>何彬龙</t>
    </r>
  </si>
  <si>
    <r>
      <rPr>
        <sz val="20"/>
        <rFont val="方正仿宋简体"/>
        <charset val="134"/>
      </rPr>
      <t>村庄规划编制（含修编）补助</t>
    </r>
  </si>
  <si>
    <r>
      <rPr>
        <sz val="20"/>
        <rFont val="方正仿宋简体"/>
        <charset val="134"/>
      </rPr>
      <t>个</t>
    </r>
  </si>
  <si>
    <r>
      <rPr>
        <sz val="20"/>
        <rFont val="方正仿宋简体"/>
        <charset val="134"/>
      </rPr>
      <t>县自然资源局</t>
    </r>
  </si>
  <si>
    <r>
      <rPr>
        <sz val="20"/>
        <rFont val="方正仿宋简体"/>
        <charset val="134"/>
      </rPr>
      <t>刘建军</t>
    </r>
  </si>
  <si>
    <r>
      <rPr>
        <sz val="20"/>
        <rFont val="方正仿宋简体"/>
        <charset val="134"/>
      </rPr>
      <t>巴楚县多来提巴格乡</t>
    </r>
    <r>
      <rPr>
        <sz val="20"/>
        <rFont val="Times New Roman"/>
        <charset val="134"/>
      </rPr>
      <t>2024</t>
    </r>
    <r>
      <rPr>
        <sz val="20"/>
        <rFont val="方正仿宋简体"/>
        <charset val="134"/>
      </rPr>
      <t>年中央财政以工代赈项目</t>
    </r>
  </si>
  <si>
    <r>
      <rPr>
        <sz val="20"/>
        <rFont val="方正仿宋简体"/>
        <charset val="134"/>
      </rPr>
      <t>人居环境整治</t>
    </r>
  </si>
  <si>
    <r>
      <rPr>
        <b/>
        <sz val="20"/>
        <rFont val="方正仿宋简体"/>
        <charset val="134"/>
      </rPr>
      <t>总投资：</t>
    </r>
    <r>
      <rPr>
        <sz val="20"/>
        <rFont val="Times New Roman"/>
        <charset val="134"/>
      </rPr>
      <t>396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为多来提巴格乡</t>
    </r>
    <r>
      <rPr>
        <sz val="20"/>
        <rFont val="Times New Roman"/>
        <charset val="134"/>
      </rPr>
      <t>4</t>
    </r>
    <r>
      <rPr>
        <sz val="20"/>
        <rFont val="方正仿宋简体"/>
        <charset val="134"/>
      </rPr>
      <t>村地面硬化</t>
    </r>
    <r>
      <rPr>
        <sz val="20"/>
        <rFont val="Times New Roman"/>
        <charset val="134"/>
      </rPr>
      <t>22000</t>
    </r>
    <r>
      <rPr>
        <sz val="20"/>
        <rFont val="宋体"/>
        <charset val="134"/>
      </rPr>
      <t>㎡</t>
    </r>
    <r>
      <rPr>
        <sz val="20"/>
        <rFont val="方正仿宋简体"/>
        <charset val="134"/>
      </rPr>
      <t>，配套相关附属设施。项目建成后，所形成的固定资产纳入衔接项目资产管理，权属归建设单位所有。</t>
    </r>
  </si>
  <si>
    <r>
      <rPr>
        <sz val="20"/>
        <rFont val="方正仿宋简体"/>
        <charset val="134"/>
      </rPr>
      <t>县发展与改革委员会</t>
    </r>
  </si>
  <si>
    <r>
      <rPr>
        <sz val="20"/>
        <rFont val="方正仿宋简体"/>
        <charset val="134"/>
      </rPr>
      <t>王晓菲、刘山山</t>
    </r>
  </si>
  <si>
    <r>
      <rPr>
        <sz val="20"/>
        <rFont val="方正仿宋简体"/>
        <charset val="134"/>
      </rPr>
      <t>巴楚县英吾斯塘乡农村水利基础设施建设</t>
    </r>
    <r>
      <rPr>
        <sz val="20"/>
        <rFont val="Times New Roman"/>
        <charset val="134"/>
      </rPr>
      <t>2024</t>
    </r>
    <r>
      <rPr>
        <sz val="20"/>
        <rFont val="方正仿宋简体"/>
        <charset val="134"/>
      </rPr>
      <t>年中央财政以工代赈项目</t>
    </r>
  </si>
  <si>
    <r>
      <rPr>
        <sz val="20"/>
        <rFont val="方正仿宋简体"/>
        <charset val="134"/>
      </rPr>
      <t>其他</t>
    </r>
  </si>
  <si>
    <r>
      <rPr>
        <sz val="20"/>
        <rFont val="方正仿宋简体"/>
        <charset val="134"/>
      </rPr>
      <t>英吾斯塘乡</t>
    </r>
  </si>
  <si>
    <r>
      <rPr>
        <sz val="20"/>
        <rFont val="方正仿宋简体"/>
        <charset val="134"/>
      </rPr>
      <t>王晓菲、李黎利</t>
    </r>
  </si>
  <si>
    <r>
      <rPr>
        <sz val="20"/>
        <rFont val="方正仿宋简体"/>
        <charset val="134"/>
      </rPr>
      <t>排碱渠清淤</t>
    </r>
    <r>
      <rPr>
        <sz val="20"/>
        <rFont val="Times New Roman"/>
        <charset val="134"/>
      </rPr>
      <t>≥35.6km</t>
    </r>
    <r>
      <rPr>
        <sz val="20"/>
        <rFont val="方正仿宋简体"/>
        <charset val="134"/>
      </rPr>
      <t>，新建排碱渠</t>
    </r>
    <r>
      <rPr>
        <sz val="20"/>
        <rFont val="Times New Roman"/>
        <charset val="134"/>
      </rPr>
      <t>≥8km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Times New Roman"/>
        <charset val="134"/>
      </rPr>
      <t>≥63</t>
    </r>
    <r>
      <rPr>
        <sz val="20"/>
        <rFont val="方正仿宋简体"/>
        <charset val="134"/>
      </rPr>
      <t>万元，带动当地农村群众务工就业岗位数量</t>
    </r>
    <r>
      <rPr>
        <sz val="20"/>
        <rFont val="Times New Roman"/>
        <charset val="134"/>
      </rPr>
      <t>≥80</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</si>
  <si>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r>
      <rPr>
        <sz val="20"/>
        <rFont val="方正仿宋简体"/>
        <charset val="134"/>
      </rPr>
      <t>巴楚县阿拉格尔乡农村水利基础设施建设</t>
    </r>
    <r>
      <rPr>
        <sz val="20"/>
        <rFont val="Times New Roman"/>
        <charset val="134"/>
      </rPr>
      <t>2024</t>
    </r>
    <r>
      <rPr>
        <sz val="20"/>
        <rFont val="方正仿宋简体"/>
        <charset val="134"/>
      </rPr>
      <t>年中央财政以工代赈项目</t>
    </r>
  </si>
  <si>
    <r>
      <rPr>
        <sz val="20"/>
        <rFont val="方正仿宋简体"/>
        <charset val="134"/>
      </rPr>
      <t>王晓菲、李鹏辉</t>
    </r>
  </si>
  <si>
    <r>
      <rPr>
        <sz val="20"/>
        <rFont val="方正仿宋简体"/>
        <charset val="134"/>
      </rPr>
      <t>新建防渗渠</t>
    </r>
    <r>
      <rPr>
        <sz val="20"/>
        <rFont val="Times New Roman"/>
        <charset val="134"/>
      </rPr>
      <t>≥4.85km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Times New Roman"/>
        <charset val="134"/>
      </rPr>
      <t>≥84</t>
    </r>
    <r>
      <rPr>
        <sz val="20"/>
        <rFont val="方正仿宋简体"/>
        <charset val="134"/>
      </rPr>
      <t>万元，带动当地农村群众务工就业岗位数量</t>
    </r>
    <r>
      <rPr>
        <sz val="20"/>
        <rFont val="Times New Roman"/>
        <charset val="134"/>
      </rPr>
      <t>≥90</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</si>
  <si>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r>
      <rPr>
        <sz val="20"/>
        <rFont val="方正仿宋简体"/>
        <charset val="134"/>
      </rPr>
      <t>巴楚县巴楚镇</t>
    </r>
    <r>
      <rPr>
        <sz val="20"/>
        <rFont val="Times New Roman"/>
        <charset val="134"/>
      </rPr>
      <t>2024</t>
    </r>
    <r>
      <rPr>
        <sz val="20"/>
        <rFont val="方正仿宋简体"/>
        <charset val="134"/>
      </rPr>
      <t>年中央财政以工代赈项目</t>
    </r>
  </si>
  <si>
    <r>
      <rPr>
        <sz val="20"/>
        <rFont val="方正仿宋简体"/>
        <charset val="134"/>
      </rPr>
      <t>农村道路建设</t>
    </r>
  </si>
  <si>
    <r>
      <rPr>
        <sz val="20"/>
        <rFont val="方正仿宋简体"/>
        <charset val="134"/>
      </rPr>
      <t>巴楚镇</t>
    </r>
  </si>
  <si>
    <r>
      <rPr>
        <b/>
        <sz val="20"/>
        <rFont val="方正仿宋简体"/>
        <charset val="134"/>
      </rPr>
      <t>总投资：</t>
    </r>
    <r>
      <rPr>
        <sz val="20"/>
        <rFont val="Times New Roman"/>
        <charset val="134"/>
      </rPr>
      <t>135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2.6km</t>
    </r>
    <r>
      <rPr>
        <sz val="20"/>
        <rFont val="方正仿宋简体"/>
        <charset val="134"/>
      </rPr>
      <t>，配套相关附属设施。项目建成后，所形成的固定资产纳入衔接项目资产管理，权属归建设单位所有。</t>
    </r>
  </si>
  <si>
    <r>
      <rPr>
        <sz val="20"/>
        <rFont val="方正仿宋简体"/>
        <charset val="134"/>
      </rPr>
      <t>巴楚镇人民政府</t>
    </r>
  </si>
  <si>
    <r>
      <rPr>
        <sz val="20"/>
        <rFont val="方正仿宋简体"/>
        <charset val="134"/>
      </rPr>
      <t>王晓菲、汪生龙</t>
    </r>
  </si>
  <si>
    <r>
      <rPr>
        <sz val="20"/>
        <rFont val="方正仿宋简体"/>
        <charset val="134"/>
      </rPr>
      <t>建设村组道路</t>
    </r>
    <r>
      <rPr>
        <sz val="20"/>
        <rFont val="Times New Roman"/>
        <charset val="134"/>
      </rPr>
      <t>≥2.6km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≥50</t>
    </r>
    <r>
      <rPr>
        <sz val="20"/>
        <rFont val="方正仿宋简体"/>
        <charset val="134"/>
      </rPr>
      <t>人，发放劳务报酬</t>
    </r>
    <r>
      <rPr>
        <sz val="20"/>
        <rFont val="Times New Roman"/>
        <charset val="134"/>
      </rPr>
      <t>≥30</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</si>
  <si>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r>
      <rPr>
        <sz val="20"/>
        <rFont val="方正仿宋简体"/>
        <charset val="134"/>
      </rPr>
      <t>巴楚县阿瓦提镇</t>
    </r>
    <r>
      <rPr>
        <sz val="20"/>
        <rFont val="Times New Roman"/>
        <charset val="134"/>
      </rPr>
      <t>2024</t>
    </r>
    <r>
      <rPr>
        <sz val="20"/>
        <rFont val="方正仿宋简体"/>
        <charset val="134"/>
      </rPr>
      <t>年中央财政以工代赈项目</t>
    </r>
  </si>
  <si>
    <r>
      <rPr>
        <sz val="20"/>
        <rFont val="方正仿宋简体"/>
        <charset val="134"/>
      </rPr>
      <t>阿瓦提镇</t>
    </r>
  </si>
  <si>
    <r>
      <rPr>
        <b/>
        <sz val="20"/>
        <rFont val="方正仿宋简体"/>
        <charset val="134"/>
      </rPr>
      <t>总投资：</t>
    </r>
    <r>
      <rPr>
        <sz val="20"/>
        <rFont val="Times New Roman"/>
        <charset val="134"/>
      </rPr>
      <t>395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6.338km</t>
    </r>
    <r>
      <rPr>
        <sz val="20"/>
        <rFont val="方正仿宋简体"/>
        <charset val="134"/>
      </rPr>
      <t>，配套相关附属设施。项目建成后，所形成的固定资产纳入衔接项目资产管理，权属归建设单位所有。</t>
    </r>
  </si>
  <si>
    <r>
      <rPr>
        <sz val="20"/>
        <rFont val="方正仿宋简体"/>
        <charset val="134"/>
      </rPr>
      <t>王晓菲、刘</t>
    </r>
    <r>
      <rPr>
        <sz val="20"/>
        <rFont val="Times New Roman"/>
        <charset val="134"/>
      </rPr>
      <t xml:space="preserve">  </t>
    </r>
    <r>
      <rPr>
        <sz val="20"/>
        <rFont val="方正仿宋简体"/>
        <charset val="134"/>
      </rPr>
      <t>鑫</t>
    </r>
  </si>
  <si>
    <r>
      <rPr>
        <sz val="20"/>
        <rFont val="方正仿宋简体"/>
        <charset val="134"/>
      </rPr>
      <t>建设村组道路</t>
    </r>
    <r>
      <rPr>
        <sz val="20"/>
        <rFont val="Times New Roman"/>
        <charset val="134"/>
      </rPr>
      <t>≥6.338km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≥72</t>
    </r>
    <r>
      <rPr>
        <sz val="20"/>
        <rFont val="方正仿宋简体"/>
        <charset val="134"/>
      </rPr>
      <t>人，发放劳务报酬</t>
    </r>
    <r>
      <rPr>
        <sz val="20"/>
        <rFont val="Times New Roman"/>
        <charset val="134"/>
      </rPr>
      <t>≥84</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</si>
  <si>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r>
      <rPr>
        <sz val="20"/>
        <rFont val="方正仿宋简体"/>
        <charset val="134"/>
      </rPr>
      <t>巴楚县恰尔巴格乡</t>
    </r>
    <r>
      <rPr>
        <sz val="20"/>
        <rFont val="Times New Roman"/>
        <charset val="134"/>
      </rPr>
      <t>2024</t>
    </r>
    <r>
      <rPr>
        <sz val="20"/>
        <rFont val="方正仿宋简体"/>
        <charset val="134"/>
      </rPr>
      <t>年中央财政以工代赈项目</t>
    </r>
  </si>
  <si>
    <r>
      <rPr>
        <sz val="20"/>
        <rFont val="方正仿宋简体"/>
        <charset val="134"/>
      </rPr>
      <t>恰尔巴格乡</t>
    </r>
  </si>
  <si>
    <r>
      <rPr>
        <b/>
        <sz val="20"/>
        <rFont val="方正仿宋简体"/>
        <charset val="134"/>
      </rPr>
      <t>总投资：</t>
    </r>
    <r>
      <rPr>
        <sz val="20"/>
        <rFont val="Times New Roman"/>
        <charset val="134"/>
      </rPr>
      <t>237</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3.95km</t>
    </r>
    <r>
      <rPr>
        <sz val="20"/>
        <rFont val="方正仿宋简体"/>
        <charset val="134"/>
      </rPr>
      <t>，配套相关附属设施。项目建成后，所形成的固定资产纳入衔接项目资产管理，权属归建设单位所有。</t>
    </r>
  </si>
  <si>
    <r>
      <rPr>
        <sz val="20"/>
        <rFont val="方正仿宋简体"/>
        <charset val="134"/>
      </rPr>
      <t>王晓菲、贾中元</t>
    </r>
  </si>
  <si>
    <r>
      <rPr>
        <sz val="20"/>
        <rFont val="方正仿宋简体"/>
        <charset val="134"/>
      </rPr>
      <t>建设村组道路</t>
    </r>
    <r>
      <rPr>
        <sz val="20"/>
        <rFont val="Times New Roman"/>
        <charset val="134"/>
      </rPr>
      <t>≥3.95km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≥60</t>
    </r>
    <r>
      <rPr>
        <sz val="20"/>
        <rFont val="方正仿宋简体"/>
        <charset val="134"/>
      </rPr>
      <t>人，发放劳务报酬</t>
    </r>
    <r>
      <rPr>
        <sz val="20"/>
        <rFont val="Times New Roman"/>
        <charset val="134"/>
      </rPr>
      <t>≥50</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</si>
  <si>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r>
      <rPr>
        <sz val="20"/>
        <rFont val="方正仿宋简体"/>
        <charset val="134"/>
      </rPr>
      <t>巴楚县阿纳库勒乡</t>
    </r>
    <r>
      <rPr>
        <sz val="20"/>
        <rFont val="Times New Roman"/>
        <charset val="134"/>
      </rPr>
      <t>2024</t>
    </r>
    <r>
      <rPr>
        <sz val="20"/>
        <rFont val="方正仿宋简体"/>
        <charset val="134"/>
      </rPr>
      <t>年中央财政以工代赈项目</t>
    </r>
  </si>
  <si>
    <r>
      <rPr>
        <sz val="20"/>
        <rFont val="方正仿宋简体"/>
        <charset val="134"/>
      </rPr>
      <t>阿纳库勒乡</t>
    </r>
  </si>
  <si>
    <r>
      <rPr>
        <b/>
        <sz val="20"/>
        <rFont val="方正仿宋简体"/>
        <charset val="134"/>
      </rPr>
      <t>总投资：</t>
    </r>
    <r>
      <rPr>
        <sz val="20"/>
        <rFont val="Times New Roman"/>
        <charset val="134"/>
      </rPr>
      <t>385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6.25km</t>
    </r>
    <r>
      <rPr>
        <sz val="20"/>
        <rFont val="方正仿宋简体"/>
        <charset val="134"/>
      </rPr>
      <t>，配套相关附属设施。项目建成后，所形成的固定资产纳入衔接项目资产管理，权属归建设单位所有。</t>
    </r>
  </si>
  <si>
    <r>
      <rPr>
        <sz val="20"/>
        <rFont val="方正仿宋简体"/>
        <charset val="134"/>
      </rPr>
      <t>阿纳库勒乡人民政府</t>
    </r>
  </si>
  <si>
    <r>
      <rPr>
        <sz val="20"/>
        <rFont val="方正仿宋简体"/>
        <charset val="134"/>
      </rPr>
      <t>王晓菲、牛振东</t>
    </r>
  </si>
  <si>
    <r>
      <rPr>
        <sz val="20"/>
        <rFont val="方正仿宋简体"/>
        <charset val="134"/>
      </rPr>
      <t>建设村组道路</t>
    </r>
    <r>
      <rPr>
        <sz val="20"/>
        <rFont val="Times New Roman"/>
        <charset val="134"/>
      </rPr>
      <t>≥6.25km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≥88</t>
    </r>
    <r>
      <rPr>
        <sz val="20"/>
        <rFont val="方正仿宋简体"/>
        <charset val="134"/>
      </rPr>
      <t>人，发放劳务报酬</t>
    </r>
    <r>
      <rPr>
        <sz val="20"/>
        <rFont val="Times New Roman"/>
        <charset val="134"/>
      </rPr>
      <t>≥81</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</si>
  <si>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r>
      <rPr>
        <sz val="20"/>
        <rFont val="方正仿宋简体"/>
        <charset val="134"/>
      </rPr>
      <t>巴楚县英吾斯塘乡</t>
    </r>
    <r>
      <rPr>
        <sz val="20"/>
        <rFont val="Times New Roman"/>
        <charset val="134"/>
      </rPr>
      <t>2024</t>
    </r>
    <r>
      <rPr>
        <sz val="20"/>
        <rFont val="方正仿宋简体"/>
        <charset val="134"/>
      </rPr>
      <t>年中央财政以工代赈项目</t>
    </r>
  </si>
  <si>
    <r>
      <rPr>
        <b/>
        <sz val="20"/>
        <rFont val="方正仿宋简体"/>
        <charset val="134"/>
      </rPr>
      <t>总投资：</t>
    </r>
    <r>
      <rPr>
        <sz val="20"/>
        <rFont val="Times New Roman"/>
        <charset val="134"/>
      </rPr>
      <t>390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新建道路</t>
    </r>
    <r>
      <rPr>
        <sz val="20"/>
        <rFont val="Times New Roman"/>
        <charset val="134"/>
      </rPr>
      <t>6.5km</t>
    </r>
    <r>
      <rPr>
        <sz val="20"/>
        <rFont val="方正仿宋简体"/>
        <charset val="134"/>
      </rPr>
      <t>、地面硬化</t>
    </r>
    <r>
      <rPr>
        <sz val="20"/>
        <rFont val="Times New Roman"/>
        <charset val="134"/>
      </rPr>
      <t>7500</t>
    </r>
    <r>
      <rPr>
        <sz val="20"/>
        <rFont val="宋体"/>
        <charset val="134"/>
      </rPr>
      <t>㎡</t>
    </r>
    <r>
      <rPr>
        <sz val="20"/>
        <rFont val="方正仿宋简体"/>
        <charset val="134"/>
      </rPr>
      <t>，配套相关附属设施。项目建成后，所形成的固定资产纳入衔接项目资产管理，权属归建设单位所有。</t>
    </r>
  </si>
  <si>
    <r>
      <rPr>
        <sz val="20"/>
        <rFont val="方正仿宋简体"/>
        <charset val="134"/>
      </rPr>
      <t>建设村组道路</t>
    </r>
    <r>
      <rPr>
        <sz val="20"/>
        <rFont val="Times New Roman"/>
        <charset val="134"/>
      </rPr>
      <t>≥6.5km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Times New Roman"/>
        <charset val="134"/>
      </rPr>
      <t>≥150</t>
    </r>
    <r>
      <rPr>
        <sz val="20"/>
        <rFont val="方正仿宋简体"/>
        <charset val="134"/>
      </rPr>
      <t>人，发放劳务报酬</t>
    </r>
    <r>
      <rPr>
        <sz val="20"/>
        <rFont val="Times New Roman"/>
        <charset val="134"/>
      </rPr>
      <t>≥121</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</si>
  <si>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r>
      <rPr>
        <b/>
        <sz val="18"/>
        <rFont val="方正仿宋简体"/>
        <charset val="134"/>
      </rPr>
      <t>总投资：</t>
    </r>
    <r>
      <rPr>
        <sz val="18"/>
        <rFont val="Times New Roman"/>
        <charset val="134"/>
      </rPr>
      <t>378</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6.37km</t>
    </r>
    <r>
      <rPr>
        <sz val="18"/>
        <rFont val="方正仿宋简体"/>
        <charset val="134"/>
      </rPr>
      <t>，配套相关附属设施。项目建成后，所形成的固定资产纳入衔接项目资产管理，权属归建设单位所有。</t>
    </r>
  </si>
  <si>
    <r>
      <rPr>
        <b/>
        <sz val="18"/>
        <rFont val="方正仿宋简体"/>
        <charset val="134"/>
      </rPr>
      <t>总投资：</t>
    </r>
    <r>
      <rPr>
        <sz val="18"/>
        <rFont val="Times New Roman"/>
        <charset val="134"/>
      </rPr>
      <t>390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6.848km</t>
    </r>
    <r>
      <rPr>
        <sz val="18"/>
        <rFont val="方正仿宋简体"/>
        <charset val="134"/>
      </rPr>
      <t>，配套附相关属设施。项目建成后，所形成的固定资产纳入衔接项目资产管理，权属归建设单位所有。</t>
    </r>
  </si>
  <si>
    <r>
      <rPr>
        <b/>
        <sz val="18"/>
        <rFont val="方正仿宋简体"/>
        <charset val="134"/>
      </rPr>
      <t>总投资：</t>
    </r>
    <r>
      <rPr>
        <sz val="18"/>
        <rFont val="Times New Roman"/>
        <charset val="134"/>
      </rPr>
      <t>395</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新建道路</t>
    </r>
    <r>
      <rPr>
        <sz val="18"/>
        <rFont val="Times New Roman"/>
        <charset val="134"/>
      </rPr>
      <t>6.5</t>
    </r>
    <r>
      <rPr>
        <sz val="18"/>
        <rFont val="宋体"/>
        <charset val="134"/>
      </rPr>
      <t>km</t>
    </r>
    <r>
      <rPr>
        <sz val="18"/>
        <rFont val="方正仿宋简体"/>
        <charset val="134"/>
      </rPr>
      <t>，配套相关附属设施。项目建成后，所形成的固定资产纳入衔接项目资产管理，权属归建设单位所有。</t>
    </r>
  </si>
  <si>
    <r>
      <rPr>
        <sz val="20"/>
        <rFont val="方正仿宋简体"/>
        <charset val="134"/>
      </rPr>
      <t>巴楚县</t>
    </r>
    <r>
      <rPr>
        <sz val="20"/>
        <rFont val="Times New Roman"/>
        <charset val="134"/>
      </rPr>
      <t>2024</t>
    </r>
    <r>
      <rPr>
        <sz val="20"/>
        <rFont val="方正仿宋简体"/>
        <charset val="134"/>
      </rPr>
      <t>年夏马勒国有林场管护站基础设施建设项目</t>
    </r>
  </si>
  <si>
    <r>
      <rPr>
        <sz val="20"/>
        <rFont val="方正仿宋简体"/>
        <charset val="134"/>
      </rPr>
      <t>电力设施维修及改造</t>
    </r>
  </si>
  <si>
    <r>
      <rPr>
        <sz val="20"/>
        <rFont val="方正仿宋简体"/>
        <charset val="134"/>
      </rPr>
      <t>夏马勒国有林管理局</t>
    </r>
  </si>
  <si>
    <r>
      <rPr>
        <b/>
        <sz val="20"/>
        <rFont val="方正仿宋简体"/>
        <charset val="134"/>
      </rPr>
      <t>总投资：</t>
    </r>
    <r>
      <rPr>
        <sz val="20"/>
        <rFont val="Times New Roman"/>
        <charset val="134"/>
      </rPr>
      <t>266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新建自来水管网</t>
    </r>
    <r>
      <rPr>
        <sz val="20"/>
        <rFont val="Times New Roman"/>
        <charset val="134"/>
      </rPr>
      <t>5.1km</t>
    </r>
    <r>
      <rPr>
        <sz val="20"/>
        <rFont val="方正仿宋简体"/>
        <charset val="134"/>
      </rPr>
      <t>、架设电力电缆</t>
    </r>
    <r>
      <rPr>
        <sz val="20"/>
        <rFont val="Times New Roman"/>
        <charset val="134"/>
      </rPr>
      <t>18.685km</t>
    </r>
    <r>
      <rPr>
        <sz val="20"/>
        <rFont val="方正仿宋简体"/>
        <charset val="134"/>
      </rPr>
      <t>、搭设彩钢棚</t>
    </r>
    <r>
      <rPr>
        <sz val="20"/>
        <rFont val="Times New Roman"/>
        <charset val="134"/>
      </rPr>
      <t>960</t>
    </r>
    <r>
      <rPr>
        <sz val="20"/>
        <rFont val="宋体"/>
        <charset val="134"/>
      </rPr>
      <t>㎡</t>
    </r>
    <r>
      <rPr>
        <sz val="20"/>
        <rFont val="方正仿宋简体"/>
        <charset val="134"/>
      </rPr>
      <t>、地面硬化</t>
    </r>
    <r>
      <rPr>
        <sz val="20"/>
        <rFont val="Times New Roman"/>
        <charset val="134"/>
      </rPr>
      <t>960</t>
    </r>
    <r>
      <rPr>
        <sz val="20"/>
        <rFont val="宋体"/>
        <charset val="134"/>
      </rPr>
      <t>㎡</t>
    </r>
    <r>
      <rPr>
        <sz val="20"/>
        <rFont val="方正仿宋简体"/>
        <charset val="134"/>
      </rPr>
      <t>；购置安装</t>
    </r>
    <r>
      <rPr>
        <sz val="20"/>
        <rFont val="Times New Roman"/>
        <charset val="134"/>
      </rPr>
      <t>50KVA</t>
    </r>
    <r>
      <rPr>
        <sz val="20"/>
        <rFont val="方正仿宋简体"/>
        <charset val="134"/>
      </rPr>
      <t>变压器</t>
    </r>
    <r>
      <rPr>
        <sz val="20"/>
        <rFont val="Times New Roman"/>
        <charset val="134"/>
      </rPr>
      <t>2</t>
    </r>
    <r>
      <rPr>
        <sz val="20"/>
        <rFont val="方正仿宋简体"/>
        <charset val="134"/>
      </rPr>
      <t>台、</t>
    </r>
    <r>
      <rPr>
        <sz val="20"/>
        <rFont val="Times New Roman"/>
        <charset val="134"/>
      </rPr>
      <t>20</t>
    </r>
    <r>
      <rPr>
        <sz val="20"/>
        <rFont val="宋体"/>
        <charset val="134"/>
      </rPr>
      <t>㎡</t>
    </r>
    <r>
      <rPr>
        <sz val="20"/>
        <rFont val="方正仿宋简体"/>
        <charset val="134"/>
      </rPr>
      <t>水泥吊装房</t>
    </r>
    <r>
      <rPr>
        <sz val="20"/>
        <rFont val="Times New Roman"/>
        <charset val="134"/>
      </rPr>
      <t>2</t>
    </r>
    <r>
      <rPr>
        <sz val="20"/>
        <rFont val="方正仿宋简体"/>
        <charset val="134"/>
      </rPr>
      <t>座；配套相关附属设施。项目建成后，所形成的固定资产纳入衔接项目资产管理，权属归国有林场所有。</t>
    </r>
  </si>
  <si>
    <r>
      <rPr>
        <sz val="20"/>
        <rFont val="方正仿宋简体"/>
        <charset val="134"/>
      </rPr>
      <t>刘建军、伊尔夏提</t>
    </r>
    <r>
      <rPr>
        <sz val="20"/>
        <rFont val="Times New Roman"/>
        <charset val="134"/>
      </rPr>
      <t>.</t>
    </r>
    <r>
      <rPr>
        <sz val="20"/>
        <rFont val="方正仿宋简体"/>
        <charset val="134"/>
      </rPr>
      <t>安外尔</t>
    </r>
  </si>
  <si>
    <r>
      <rPr>
        <sz val="20"/>
        <rFont val="方正仿宋简体"/>
        <charset val="134"/>
      </rPr>
      <t>电力引入</t>
    </r>
    <r>
      <rPr>
        <sz val="20"/>
        <rFont val="Times New Roman"/>
        <charset val="134"/>
      </rPr>
      <t>50KW</t>
    </r>
    <r>
      <rPr>
        <sz val="20"/>
        <rFont val="方正仿宋简体"/>
        <charset val="134"/>
      </rPr>
      <t>变压器</t>
    </r>
    <r>
      <rPr>
        <sz val="20"/>
        <rFont val="Times New Roman"/>
        <charset val="134"/>
      </rPr>
      <t>≥2</t>
    </r>
    <r>
      <rPr>
        <sz val="20"/>
        <rFont val="方正仿宋简体"/>
        <charset val="134"/>
      </rPr>
      <t>台，管护站数量</t>
    </r>
    <r>
      <rPr>
        <sz val="20"/>
        <rFont val="Times New Roman"/>
        <charset val="134"/>
      </rPr>
      <t>≥10</t>
    </r>
    <r>
      <rPr>
        <sz val="20"/>
        <rFont val="方正仿宋简体"/>
        <charset val="134"/>
      </rPr>
      <t>个，铺设电力国网线</t>
    </r>
    <r>
      <rPr>
        <sz val="20"/>
        <rFont val="Times New Roman"/>
        <charset val="134"/>
      </rPr>
      <t>≥18.685km</t>
    </r>
    <r>
      <rPr>
        <sz val="20"/>
        <rFont val="方正仿宋简体"/>
        <charset val="134"/>
      </rPr>
      <t>，铺设自来水管</t>
    </r>
    <r>
      <rPr>
        <sz val="20"/>
        <rFont val="Times New Roman"/>
        <charset val="134"/>
      </rPr>
      <t>≥5.1km,</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社会效益：项目建成后，所形成的固定资产纳入衔接项目资产管理，权属归国有林场所有。改善护林员生活工作条件受益人数</t>
    </r>
    <r>
      <rPr>
        <sz val="20"/>
        <rFont val="Times New Roman"/>
        <charset val="134"/>
      </rPr>
      <t>≥24</t>
    </r>
    <r>
      <rPr>
        <sz val="20"/>
        <rFont val="方正仿宋简体"/>
        <charset val="134"/>
      </rPr>
      <t>户</t>
    </r>
    <r>
      <rPr>
        <sz val="20"/>
        <rFont val="Times New Roman"/>
        <charset val="134"/>
      </rPr>
      <t>75</t>
    </r>
    <r>
      <rPr>
        <sz val="20"/>
        <rFont val="方正仿宋简体"/>
        <charset val="134"/>
      </rPr>
      <t>人，对林场的持续发展提供保证，增强管护能力和发展后劲，国有林场持续发展能力明显提升，林场职工满意度</t>
    </r>
    <r>
      <rPr>
        <sz val="20"/>
        <rFont val="Times New Roman"/>
        <charset val="134"/>
      </rPr>
      <t>≥95%</t>
    </r>
    <r>
      <rPr>
        <sz val="20"/>
        <rFont val="方正仿宋简体"/>
        <charset val="134"/>
      </rPr>
      <t>。</t>
    </r>
  </si>
  <si>
    <r>
      <rPr>
        <sz val="20"/>
        <rFont val="方正仿宋简体"/>
        <charset val="134"/>
      </rPr>
      <t>巴楚县</t>
    </r>
    <r>
      <rPr>
        <sz val="20"/>
        <rFont val="Times New Roman"/>
        <charset val="134"/>
      </rPr>
      <t>2024</t>
    </r>
    <r>
      <rPr>
        <sz val="20"/>
        <rFont val="方正仿宋简体"/>
        <charset val="134"/>
      </rPr>
      <t>年下河国有林场人居环境整治项目</t>
    </r>
  </si>
  <si>
    <r>
      <rPr>
        <sz val="20"/>
        <rFont val="方正仿宋简体"/>
        <charset val="134"/>
      </rPr>
      <t>下河国有林管理局</t>
    </r>
  </si>
  <si>
    <r>
      <rPr>
        <b/>
        <sz val="24"/>
        <rFont val="方正仿宋简体"/>
        <charset val="134"/>
      </rPr>
      <t>总投资：</t>
    </r>
    <r>
      <rPr>
        <sz val="24"/>
        <rFont val="Times New Roman"/>
        <charset val="134"/>
      </rPr>
      <t>176</t>
    </r>
    <r>
      <rPr>
        <sz val="24"/>
        <rFont val="方正仿宋简体"/>
        <charset val="134"/>
      </rPr>
      <t>万元</t>
    </r>
    <r>
      <rPr>
        <sz val="24"/>
        <rFont val="Times New Roman"/>
        <charset val="134"/>
      </rPr>
      <t xml:space="preserve">
</t>
    </r>
    <r>
      <rPr>
        <b/>
        <sz val="24"/>
        <rFont val="方正仿宋简体"/>
        <charset val="134"/>
      </rPr>
      <t>建设内容：</t>
    </r>
    <r>
      <rPr>
        <sz val="24"/>
        <rFont val="方正仿宋简体"/>
        <charset val="134"/>
      </rPr>
      <t>新建自来水管网</t>
    </r>
    <r>
      <rPr>
        <sz val="24"/>
        <rFont val="Times New Roman"/>
        <charset val="134"/>
      </rPr>
      <t>6.658km</t>
    </r>
    <r>
      <rPr>
        <sz val="24"/>
        <rFont val="方正仿宋简体"/>
        <charset val="134"/>
      </rPr>
      <t>、污水管网</t>
    </r>
    <r>
      <rPr>
        <sz val="24"/>
        <rFont val="Times New Roman"/>
        <charset val="134"/>
      </rPr>
      <t>1.7km</t>
    </r>
    <r>
      <rPr>
        <sz val="24"/>
        <rFont val="方正仿宋简体"/>
        <charset val="134"/>
      </rPr>
      <t>、防火检查站搭设彩钢棚</t>
    </r>
    <r>
      <rPr>
        <sz val="24"/>
        <rFont val="Times New Roman"/>
        <charset val="134"/>
      </rPr>
      <t>3</t>
    </r>
    <r>
      <rPr>
        <sz val="24"/>
        <rFont val="方正仿宋简体"/>
        <charset val="134"/>
      </rPr>
      <t>处，总建筑面积</t>
    </r>
    <r>
      <rPr>
        <sz val="24"/>
        <rFont val="Times New Roman"/>
        <charset val="134"/>
      </rPr>
      <t>1980</t>
    </r>
    <r>
      <rPr>
        <sz val="24"/>
        <rFont val="宋体"/>
        <charset val="134"/>
      </rPr>
      <t>㎡</t>
    </r>
    <r>
      <rPr>
        <sz val="24"/>
        <rFont val="方正仿宋简体"/>
        <charset val="134"/>
      </rPr>
      <t>、地面硬化</t>
    </r>
    <r>
      <rPr>
        <sz val="24"/>
        <rFont val="Times New Roman"/>
        <charset val="134"/>
      </rPr>
      <t>2160</t>
    </r>
    <r>
      <rPr>
        <sz val="24"/>
        <rFont val="宋体"/>
        <charset val="134"/>
      </rPr>
      <t>㎡</t>
    </r>
    <r>
      <rPr>
        <sz val="24"/>
        <rFont val="方正仿宋简体"/>
        <charset val="134"/>
      </rPr>
      <t>；购置安装</t>
    </r>
    <r>
      <rPr>
        <sz val="24"/>
        <rFont val="Times New Roman"/>
        <charset val="134"/>
      </rPr>
      <t>3</t>
    </r>
    <r>
      <rPr>
        <sz val="24"/>
        <rFont val="方正仿宋简体"/>
        <charset val="134"/>
      </rPr>
      <t>座水泥吊装房；配套供排水、消防等附属设施。项目建成后，所形成的固定资产纳入衔接项目资产管理，权属归国有林场所有。</t>
    </r>
  </si>
  <si>
    <r>
      <rPr>
        <sz val="20"/>
        <rFont val="方正仿宋简体"/>
        <charset val="134"/>
      </rPr>
      <t>刘建军、张继翔</t>
    </r>
  </si>
  <si>
    <r>
      <rPr>
        <sz val="20"/>
        <rFont val="方正仿宋简体"/>
        <charset val="134"/>
      </rPr>
      <t>铺设管网</t>
    </r>
    <r>
      <rPr>
        <sz val="20"/>
        <rFont val="Times New Roman"/>
        <charset val="134"/>
      </rPr>
      <t>≥8.358km</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社会效益：项目建成后，所形成的固定资产纳入衔接项目资产管理，权属归国有林场所有。改善护林员生活工作条件受益人数</t>
    </r>
    <r>
      <rPr>
        <sz val="20"/>
        <rFont val="Times New Roman"/>
        <charset val="134"/>
      </rPr>
      <t>≥36</t>
    </r>
    <r>
      <rPr>
        <sz val="20"/>
        <rFont val="方正仿宋简体"/>
        <charset val="134"/>
      </rPr>
      <t>户</t>
    </r>
    <r>
      <rPr>
        <sz val="20"/>
        <rFont val="Times New Roman"/>
        <charset val="134"/>
      </rPr>
      <t>144</t>
    </r>
    <r>
      <rPr>
        <sz val="20"/>
        <rFont val="方正仿宋简体"/>
        <charset val="134"/>
      </rPr>
      <t>人，对林场的持续发展提供保证</t>
    </r>
    <r>
      <rPr>
        <sz val="20"/>
        <rFont val="Times New Roman"/>
        <charset val="134"/>
      </rPr>
      <t>,</t>
    </r>
    <r>
      <rPr>
        <sz val="20"/>
        <rFont val="方正仿宋简体"/>
        <charset val="134"/>
      </rPr>
      <t>增强管护能力和发展后劲，国有林场持续发展能力明显提升，林场职工满意度</t>
    </r>
    <r>
      <rPr>
        <sz val="20"/>
        <rFont val="Times New Roman"/>
        <charset val="134"/>
      </rPr>
      <t>≥95%</t>
    </r>
    <r>
      <rPr>
        <sz val="20"/>
        <rFont val="方正仿宋简体"/>
        <charset val="134"/>
      </rPr>
      <t>。</t>
    </r>
  </si>
  <si>
    <r>
      <rPr>
        <sz val="20"/>
        <rFont val="方正仿宋简体"/>
        <charset val="134"/>
      </rPr>
      <t>巴楚县</t>
    </r>
    <r>
      <rPr>
        <sz val="20"/>
        <rFont val="Times New Roman"/>
        <charset val="134"/>
      </rPr>
      <t>2024</t>
    </r>
    <r>
      <rPr>
        <sz val="20"/>
        <rFont val="方正仿宋简体"/>
        <charset val="134"/>
      </rPr>
      <t>年色力布亚镇拜什吐普（</t>
    </r>
    <r>
      <rPr>
        <sz val="20"/>
        <rFont val="Times New Roman"/>
        <charset val="134"/>
      </rPr>
      <t>15</t>
    </r>
    <r>
      <rPr>
        <sz val="20"/>
        <rFont val="方正仿宋简体"/>
        <charset val="134"/>
      </rPr>
      <t>）村重点示范村建设项目</t>
    </r>
  </si>
  <si>
    <r>
      <rPr>
        <sz val="20"/>
        <rFont val="方正仿宋简体"/>
        <charset val="134"/>
      </rPr>
      <t>色力布亚镇</t>
    </r>
    <r>
      <rPr>
        <sz val="20"/>
        <rFont val="Times New Roman"/>
        <charset val="134"/>
      </rPr>
      <t>15</t>
    </r>
    <r>
      <rPr>
        <sz val="20"/>
        <rFont val="方正仿宋简体"/>
        <charset val="134"/>
      </rPr>
      <t>村</t>
    </r>
  </si>
  <si>
    <r>
      <rPr>
        <b/>
        <sz val="20"/>
        <rFont val="方正仿宋简体"/>
        <charset val="134"/>
      </rPr>
      <t>总投资：</t>
    </r>
    <r>
      <rPr>
        <sz val="20"/>
        <rFont val="Times New Roman"/>
        <charset val="134"/>
      </rPr>
      <t>2000</t>
    </r>
    <r>
      <rPr>
        <sz val="20"/>
        <rFont val="方正仿宋简体"/>
        <charset val="134"/>
      </rPr>
      <t>万</t>
    </r>
    <r>
      <rPr>
        <sz val="20"/>
        <rFont val="Times New Roman"/>
        <charset val="134"/>
      </rPr>
      <t xml:space="preserve">
</t>
    </r>
    <r>
      <rPr>
        <b/>
        <sz val="20"/>
        <rFont val="方正仿宋简体"/>
        <charset val="134"/>
      </rPr>
      <t>建设内容：</t>
    </r>
    <r>
      <rPr>
        <sz val="20"/>
        <rFont val="方正仿宋简体"/>
        <charset val="134"/>
      </rPr>
      <t>围绕色力布亚镇</t>
    </r>
    <r>
      <rPr>
        <sz val="20"/>
        <rFont val="Times New Roman"/>
        <charset val="134"/>
      </rPr>
      <t>15</t>
    </r>
    <r>
      <rPr>
        <sz val="20"/>
        <rFont val="方正仿宋简体"/>
        <charset val="134"/>
      </rPr>
      <t>村产业发展、农业污染治理、补齐农村公共基础设施等方面进行建设，主要是土地碎片化整理</t>
    </r>
    <r>
      <rPr>
        <sz val="20"/>
        <rFont val="Times New Roman"/>
        <charset val="134"/>
      </rPr>
      <t>303.575</t>
    </r>
    <r>
      <rPr>
        <sz val="20"/>
        <rFont val="方正仿宋简体"/>
        <charset val="134"/>
      </rPr>
      <t>亩，建设小市场</t>
    </r>
    <r>
      <rPr>
        <sz val="20"/>
        <rFont val="Times New Roman"/>
        <charset val="134"/>
      </rPr>
      <t>1642.2</t>
    </r>
    <r>
      <rPr>
        <sz val="20"/>
        <rFont val="宋体"/>
        <charset val="134"/>
      </rPr>
      <t>㎡</t>
    </r>
    <r>
      <rPr>
        <sz val="20"/>
        <rFont val="方正仿宋简体"/>
        <charset val="134"/>
      </rPr>
      <t>，新建污水管网</t>
    </r>
    <r>
      <rPr>
        <sz val="20"/>
        <rFont val="Times New Roman"/>
        <charset val="134"/>
      </rPr>
      <t>25.43km</t>
    </r>
    <r>
      <rPr>
        <sz val="20"/>
        <rFont val="方正仿宋简体"/>
        <charset val="134"/>
      </rPr>
      <t>、污水提升泵站</t>
    </r>
    <r>
      <rPr>
        <sz val="20"/>
        <rFont val="Times New Roman"/>
        <charset val="134"/>
      </rPr>
      <t>8</t>
    </r>
    <r>
      <rPr>
        <sz val="20"/>
        <rFont val="方正仿宋简体"/>
        <charset val="134"/>
      </rPr>
      <t>座，道路提升改造</t>
    </r>
    <r>
      <rPr>
        <sz val="20"/>
        <rFont val="Times New Roman"/>
        <charset val="134"/>
      </rPr>
      <t>13800</t>
    </r>
    <r>
      <rPr>
        <sz val="20"/>
        <rFont val="宋体"/>
        <charset val="134"/>
      </rPr>
      <t>㎡</t>
    </r>
    <r>
      <rPr>
        <sz val="20"/>
        <rFont val="方正仿宋简体"/>
        <charset val="134"/>
      </rPr>
      <t>，配套相关附属设施设备。项目建成后，所形成的固定资产纳入衔接项目资产管理，权属归村集体所有。</t>
    </r>
  </si>
  <si>
    <t>色力布亚镇</t>
  </si>
  <si>
    <r>
      <rPr>
        <sz val="20"/>
        <rFont val="方正仿宋简体"/>
        <charset val="134"/>
      </rPr>
      <t>何彬龙、蒋久健</t>
    </r>
  </si>
  <si>
    <r>
      <rPr>
        <sz val="20"/>
        <rFont val="方正仿宋简体"/>
        <charset val="134"/>
      </rPr>
      <t>土地碎片化整理≥</t>
    </r>
    <r>
      <rPr>
        <sz val="20"/>
        <rFont val="Times New Roman"/>
        <charset val="134"/>
      </rPr>
      <t>303.575</t>
    </r>
    <r>
      <rPr>
        <sz val="20"/>
        <rFont val="方正仿宋简体"/>
        <charset val="134"/>
      </rPr>
      <t>亩，建设小市场≥</t>
    </r>
    <r>
      <rPr>
        <sz val="20"/>
        <rFont val="Times New Roman"/>
        <charset val="134"/>
      </rPr>
      <t>1642.2</t>
    </r>
    <r>
      <rPr>
        <sz val="20"/>
        <rFont val="宋体"/>
        <charset val="134"/>
      </rPr>
      <t>㎡</t>
    </r>
    <r>
      <rPr>
        <sz val="20"/>
        <rFont val="方正仿宋简体"/>
        <charset val="134"/>
      </rPr>
      <t>，新建污水管网≥</t>
    </r>
    <r>
      <rPr>
        <sz val="20"/>
        <rFont val="Times New Roman"/>
        <charset val="134"/>
      </rPr>
      <t>25.43km</t>
    </r>
    <r>
      <rPr>
        <sz val="20"/>
        <rFont val="方正仿宋简体"/>
        <charset val="134"/>
      </rPr>
      <t>，道路提升改造≥</t>
    </r>
    <r>
      <rPr>
        <sz val="20"/>
        <rFont val="Times New Roman"/>
        <charset val="134"/>
      </rPr>
      <t>13800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经济效益：带动增加当地群众就业人均收入≥</t>
    </r>
    <r>
      <rPr>
        <sz val="20"/>
        <rFont val="Times New Roman"/>
        <charset val="134"/>
      </rPr>
      <t>1</t>
    </r>
    <r>
      <rPr>
        <sz val="20"/>
        <rFont val="方正仿宋简体"/>
        <charset val="134"/>
      </rPr>
      <t>万元</t>
    </r>
    <r>
      <rPr>
        <sz val="20"/>
        <rFont val="Times New Roman"/>
        <charset val="134"/>
      </rPr>
      <t>/</t>
    </r>
    <r>
      <rPr>
        <sz val="20"/>
        <rFont val="方正仿宋简体"/>
        <charset val="134"/>
      </rPr>
      <t>人，小市场建设项目年收益率不低于同期银行贷款利率。</t>
    </r>
    <r>
      <rPr>
        <sz val="20"/>
        <rFont val="Times New Roman"/>
        <charset val="134"/>
      </rPr>
      <t xml:space="preserve">
</t>
    </r>
    <r>
      <rPr>
        <sz val="20"/>
        <rFont val="方正仿宋简体"/>
        <charset val="134"/>
      </rPr>
      <t>社会效益：受益脱贫户（含监测帮扶对象）数≥</t>
    </r>
    <r>
      <rPr>
        <sz val="20"/>
        <rFont val="Times New Roman"/>
        <charset val="134"/>
      </rPr>
      <t>386</t>
    </r>
    <r>
      <rPr>
        <sz val="20"/>
        <rFont val="方正仿宋简体"/>
        <charset val="134"/>
      </rPr>
      <t>户，受益脱贫人口（含监测帮扶对象）数≥</t>
    </r>
    <r>
      <rPr>
        <sz val="20"/>
        <rFont val="Times New Roman"/>
        <charset val="134"/>
      </rPr>
      <t>1442</t>
    </r>
    <r>
      <rPr>
        <sz val="20"/>
        <rFont val="方正仿宋简体"/>
        <charset val="134"/>
      </rPr>
      <t>人，通过本项目的实施，有效提高土地利用率，持续改善村容村貌和群众生产生活条件。</t>
    </r>
  </si>
  <si>
    <r>
      <rPr>
        <sz val="20"/>
        <rFont val="方正仿宋简体"/>
        <charset val="134"/>
      </rPr>
      <t>巴楚县</t>
    </r>
    <r>
      <rPr>
        <sz val="20"/>
        <rFont val="Times New Roman"/>
        <charset val="134"/>
      </rPr>
      <t>2024</t>
    </r>
    <r>
      <rPr>
        <sz val="20"/>
        <rFont val="方正仿宋简体"/>
        <charset val="134"/>
      </rPr>
      <t>年恰尔巴格乡其盖里克（</t>
    </r>
    <r>
      <rPr>
        <sz val="20"/>
        <rFont val="Times New Roman"/>
        <charset val="134"/>
      </rPr>
      <t>12</t>
    </r>
    <r>
      <rPr>
        <sz val="20"/>
        <rFont val="方正仿宋简体"/>
        <charset val="134"/>
      </rPr>
      <t>）村重点示范村建设项目</t>
    </r>
  </si>
  <si>
    <r>
      <rPr>
        <sz val="20"/>
        <rFont val="方正仿宋简体"/>
        <charset val="134"/>
      </rPr>
      <t>恰尔巴格乡</t>
    </r>
    <r>
      <rPr>
        <sz val="20"/>
        <rFont val="Times New Roman"/>
        <charset val="134"/>
      </rPr>
      <t>12</t>
    </r>
    <r>
      <rPr>
        <sz val="20"/>
        <rFont val="方正仿宋简体"/>
        <charset val="134"/>
      </rPr>
      <t>村</t>
    </r>
  </si>
  <si>
    <r>
      <rPr>
        <b/>
        <sz val="20"/>
        <rFont val="方正仿宋简体"/>
        <charset val="134"/>
      </rPr>
      <t>总投资：</t>
    </r>
    <r>
      <rPr>
        <sz val="20"/>
        <rFont val="Times New Roman"/>
        <charset val="134"/>
      </rPr>
      <t>2000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围绕恰尔巴格乡</t>
    </r>
    <r>
      <rPr>
        <sz val="20"/>
        <rFont val="Times New Roman"/>
        <charset val="134"/>
      </rPr>
      <t>12</t>
    </r>
    <r>
      <rPr>
        <sz val="20"/>
        <rFont val="方正仿宋简体"/>
        <charset val="134"/>
      </rPr>
      <t>村产业发展、农业污染治理、补齐农村公共基础设施等方面进行建设，主要是新建</t>
    </r>
    <r>
      <rPr>
        <sz val="20"/>
        <rFont val="Times New Roman"/>
        <charset val="134"/>
      </rPr>
      <t>Dn110-Dn315</t>
    </r>
    <r>
      <rPr>
        <sz val="20"/>
        <rFont val="方正仿宋简体"/>
        <charset val="134"/>
      </rPr>
      <t>污水管网</t>
    </r>
    <r>
      <rPr>
        <sz val="20"/>
        <rFont val="Times New Roman"/>
        <charset val="134"/>
      </rPr>
      <t>11.125km</t>
    </r>
    <r>
      <rPr>
        <sz val="20"/>
        <rFont val="方正仿宋简体"/>
        <charset val="134"/>
      </rPr>
      <t>、排水检查井</t>
    </r>
    <r>
      <rPr>
        <sz val="20"/>
        <rFont val="Times New Roman"/>
        <charset val="134"/>
      </rPr>
      <t>178</t>
    </r>
    <r>
      <rPr>
        <sz val="20"/>
        <rFont val="方正仿宋简体"/>
        <charset val="134"/>
      </rPr>
      <t>座、一体化污水提升泵站</t>
    </r>
    <r>
      <rPr>
        <sz val="20"/>
        <rFont val="Times New Roman"/>
        <charset val="134"/>
      </rPr>
      <t>2</t>
    </r>
    <r>
      <rPr>
        <sz val="20"/>
        <rFont val="方正仿宋简体"/>
        <charset val="134"/>
      </rPr>
      <t>座、污水处理站</t>
    </r>
    <r>
      <rPr>
        <sz val="20"/>
        <rFont val="Times New Roman"/>
        <charset val="134"/>
      </rPr>
      <t>1</t>
    </r>
    <r>
      <rPr>
        <sz val="20"/>
        <rFont val="方正仿宋简体"/>
        <charset val="134"/>
      </rPr>
      <t>座；土地平整及碎片化整理</t>
    </r>
    <r>
      <rPr>
        <sz val="20"/>
        <rFont val="Times New Roman"/>
        <charset val="134"/>
      </rPr>
      <t>991</t>
    </r>
    <r>
      <rPr>
        <sz val="20"/>
        <rFont val="方正仿宋简体"/>
        <charset val="134"/>
      </rPr>
      <t>亩</t>
    </r>
    <r>
      <rPr>
        <sz val="20"/>
        <rFont val="Times New Roman"/>
        <charset val="134"/>
      </rPr>
      <t>(</t>
    </r>
    <r>
      <rPr>
        <sz val="20"/>
        <rFont val="方正仿宋简体"/>
        <charset val="134"/>
      </rPr>
      <t>含改造提升高效节水</t>
    </r>
    <r>
      <rPr>
        <sz val="20"/>
        <rFont val="Times New Roman"/>
        <charset val="134"/>
      </rPr>
      <t>)</t>
    </r>
    <r>
      <rPr>
        <sz val="20"/>
        <rFont val="方正仿宋简体"/>
        <charset val="134"/>
      </rPr>
      <t>；产业附属用房</t>
    </r>
    <r>
      <rPr>
        <sz val="20"/>
        <rFont val="Times New Roman"/>
        <charset val="134"/>
      </rPr>
      <t>996</t>
    </r>
    <r>
      <rPr>
        <sz val="20"/>
        <rFont val="宋体"/>
        <charset val="134"/>
      </rPr>
      <t>㎡</t>
    </r>
    <r>
      <rPr>
        <sz val="20"/>
        <rFont val="方正仿宋简体"/>
        <charset val="134"/>
      </rPr>
      <t>、小市场附属用房</t>
    </r>
    <r>
      <rPr>
        <sz val="20"/>
        <rFont val="Times New Roman"/>
        <charset val="134"/>
      </rPr>
      <t>828</t>
    </r>
    <r>
      <rPr>
        <sz val="20"/>
        <rFont val="宋体"/>
        <charset val="134"/>
      </rPr>
      <t>㎡</t>
    </r>
    <r>
      <rPr>
        <sz val="20"/>
        <rFont val="方正仿宋简体"/>
        <charset val="134"/>
      </rPr>
      <t>；防渗渠</t>
    </r>
    <r>
      <rPr>
        <sz val="20"/>
        <rFont val="Times New Roman"/>
        <charset val="134"/>
      </rPr>
      <t>5.013km</t>
    </r>
    <r>
      <rPr>
        <sz val="20"/>
        <rFont val="方正仿宋简体"/>
        <charset val="134"/>
      </rPr>
      <t>；公共厕所</t>
    </r>
    <r>
      <rPr>
        <sz val="20"/>
        <rFont val="Times New Roman"/>
        <charset val="134"/>
      </rPr>
      <t>51.32</t>
    </r>
    <r>
      <rPr>
        <sz val="20"/>
        <rFont val="宋体"/>
        <charset val="134"/>
      </rPr>
      <t>㎡</t>
    </r>
    <r>
      <rPr>
        <sz val="20"/>
        <rFont val="方正仿宋简体"/>
        <charset val="134"/>
      </rPr>
      <t>；购置垃圾清运车</t>
    </r>
    <r>
      <rPr>
        <sz val="20"/>
        <rFont val="Times New Roman"/>
        <charset val="134"/>
      </rPr>
      <t>1</t>
    </r>
    <r>
      <rPr>
        <sz val="20"/>
        <rFont val="方正仿宋简体"/>
        <charset val="134"/>
      </rPr>
      <t>辆、垃投船</t>
    </r>
    <r>
      <rPr>
        <sz val="20"/>
        <rFont val="Times New Roman"/>
        <charset val="134"/>
      </rPr>
      <t>5</t>
    </r>
    <r>
      <rPr>
        <sz val="20"/>
        <rFont val="方正仿宋简体"/>
        <charset val="134"/>
      </rPr>
      <t>个，配套相关附属设施设备。项目建成后，所形成的固定资产纳入衔接项目资产管理，权属归村集体所有。</t>
    </r>
  </si>
  <si>
    <r>
      <rPr>
        <sz val="20"/>
        <rFont val="方正仿宋简体"/>
        <charset val="134"/>
      </rPr>
      <t>何彬龙、贾中元</t>
    </r>
  </si>
  <si>
    <r>
      <rPr>
        <sz val="20"/>
        <rFont val="方正仿宋简体"/>
        <charset val="134"/>
      </rPr>
      <t>土地平整及碎片化整理面积≥</t>
    </r>
    <r>
      <rPr>
        <sz val="20"/>
        <rFont val="Times New Roman"/>
        <charset val="134"/>
      </rPr>
      <t>991</t>
    </r>
    <r>
      <rPr>
        <sz val="20"/>
        <rFont val="方正仿宋简体"/>
        <charset val="134"/>
      </rPr>
      <t>亩，建设防渗渠≥</t>
    </r>
    <r>
      <rPr>
        <sz val="20"/>
        <rFont val="Times New Roman"/>
        <charset val="134"/>
      </rPr>
      <t>5.013km</t>
    </r>
    <r>
      <rPr>
        <sz val="20"/>
        <rFont val="方正仿宋简体"/>
        <charset val="134"/>
      </rPr>
      <t>，建设附属用房面积≥</t>
    </r>
    <r>
      <rPr>
        <sz val="20"/>
        <rFont val="Times New Roman"/>
        <charset val="134"/>
      </rPr>
      <t>1824</t>
    </r>
    <r>
      <rPr>
        <sz val="20"/>
        <rFont val="宋体"/>
        <charset val="134"/>
      </rPr>
      <t>㎡</t>
    </r>
    <r>
      <rPr>
        <sz val="20"/>
        <rFont val="方正仿宋简体"/>
        <charset val="134"/>
      </rPr>
      <t>，建设公共厕所面积≥</t>
    </r>
    <r>
      <rPr>
        <sz val="20"/>
        <rFont val="Times New Roman"/>
        <charset val="134"/>
      </rPr>
      <t>51.32</t>
    </r>
    <r>
      <rPr>
        <sz val="20"/>
        <rFont val="宋体"/>
        <charset val="134"/>
      </rPr>
      <t>㎡</t>
    </r>
    <r>
      <rPr>
        <sz val="20"/>
        <rFont val="方正仿宋简体"/>
        <charset val="134"/>
      </rPr>
      <t>，新建污水管网≥</t>
    </r>
    <r>
      <rPr>
        <sz val="20"/>
        <rFont val="Times New Roman"/>
        <charset val="134"/>
      </rPr>
      <t>11.125km</t>
    </r>
    <r>
      <rPr>
        <sz val="20"/>
        <rFont val="方正仿宋简体"/>
        <charset val="134"/>
      </rPr>
      <t>，建设污水管网配套实施数量≥</t>
    </r>
    <r>
      <rPr>
        <sz val="20"/>
        <rFont val="Times New Roman"/>
        <charset val="134"/>
      </rPr>
      <t>181</t>
    </r>
    <r>
      <rPr>
        <sz val="20"/>
        <rFont val="方正仿宋简体"/>
        <charset val="134"/>
      </rPr>
      <t>个，购置垃圾清运车≥</t>
    </r>
    <r>
      <rPr>
        <sz val="20"/>
        <rFont val="Times New Roman"/>
        <charset val="134"/>
      </rPr>
      <t>1</t>
    </r>
    <r>
      <rPr>
        <sz val="20"/>
        <rFont val="方正仿宋简体"/>
        <charset val="134"/>
      </rPr>
      <t>个，购置垃圾船≥</t>
    </r>
    <r>
      <rPr>
        <sz val="20"/>
        <rFont val="Times New Roman"/>
        <charset val="134"/>
      </rPr>
      <t>5</t>
    </r>
    <r>
      <rPr>
        <sz val="20"/>
        <rFont val="方正仿宋简体"/>
        <charset val="134"/>
      </rPr>
      <t>个，项目验收合格率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经济效益：带动增加脱贫人口全年总收入≥</t>
    </r>
    <r>
      <rPr>
        <sz val="20"/>
        <rFont val="Times New Roman"/>
        <charset val="134"/>
      </rPr>
      <t>30</t>
    </r>
    <r>
      <rPr>
        <sz val="20"/>
        <rFont val="方正仿宋简体"/>
        <charset val="134"/>
      </rPr>
      <t>万元，附属用房建设项目年收益率不低于同期银行贷款利率。</t>
    </r>
    <r>
      <rPr>
        <sz val="20"/>
        <rFont val="Times New Roman"/>
        <charset val="134"/>
      </rPr>
      <t xml:space="preserve">
</t>
    </r>
    <r>
      <rPr>
        <sz val="20"/>
        <rFont val="方正仿宋简体"/>
        <charset val="134"/>
      </rPr>
      <t>社会效益：受益脱贫户（含监测帮扶对象）数≥</t>
    </r>
    <r>
      <rPr>
        <sz val="20"/>
        <rFont val="Times New Roman"/>
        <charset val="134"/>
      </rPr>
      <t>179</t>
    </r>
    <r>
      <rPr>
        <sz val="20"/>
        <rFont val="方正仿宋简体"/>
        <charset val="134"/>
      </rPr>
      <t>户，受益脱贫人口（含监测帮扶对象）数≥</t>
    </r>
    <r>
      <rPr>
        <sz val="20"/>
        <rFont val="Times New Roman"/>
        <charset val="134"/>
      </rPr>
      <t>690</t>
    </r>
    <r>
      <rPr>
        <sz val="20"/>
        <rFont val="方正仿宋简体"/>
        <charset val="134"/>
      </rPr>
      <t>人，通过本项目的实施，有效提高土地利用率，持续改善村容村貌和群众生产生活条件。</t>
    </r>
  </si>
  <si>
    <r>
      <rPr>
        <sz val="20"/>
        <rFont val="方正仿宋简体"/>
        <charset val="134"/>
      </rPr>
      <t>巴楚县多来提巴格乡恰江（</t>
    </r>
    <r>
      <rPr>
        <sz val="20"/>
        <rFont val="Times New Roman"/>
        <charset val="134"/>
      </rPr>
      <t>4</t>
    </r>
    <r>
      <rPr>
        <sz val="20"/>
        <rFont val="方正仿宋简体"/>
        <charset val="134"/>
      </rPr>
      <t>）村重点示范村建设项目</t>
    </r>
  </si>
  <si>
    <r>
      <rPr>
        <b/>
        <sz val="20"/>
        <rFont val="方正仿宋简体"/>
        <charset val="134"/>
      </rPr>
      <t>总投资：</t>
    </r>
    <r>
      <rPr>
        <sz val="20"/>
        <rFont val="Times New Roman"/>
        <charset val="134"/>
      </rPr>
      <t>1000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围绕多来提巴格乡</t>
    </r>
    <r>
      <rPr>
        <sz val="20"/>
        <rFont val="Times New Roman"/>
        <charset val="134"/>
      </rPr>
      <t>4</t>
    </r>
    <r>
      <rPr>
        <sz val="20"/>
        <rFont val="方正仿宋简体"/>
        <charset val="134"/>
      </rPr>
      <t>村产业发展、农业污染治理、补齐农村公共基础设施等方面进行建设，主要是新建</t>
    </r>
    <r>
      <rPr>
        <sz val="20"/>
        <rFont val="Times New Roman"/>
        <charset val="134"/>
      </rPr>
      <t>Dn300HDPE</t>
    </r>
    <r>
      <rPr>
        <sz val="20"/>
        <rFont val="方正仿宋简体"/>
        <charset val="134"/>
      </rPr>
      <t>双壁波纹管</t>
    </r>
    <r>
      <rPr>
        <sz val="20"/>
        <rFont val="Times New Roman"/>
        <charset val="134"/>
      </rPr>
      <t>12km</t>
    </r>
    <r>
      <rPr>
        <sz val="20"/>
        <rFont val="方正仿宋简体"/>
        <charset val="134"/>
      </rPr>
      <t>、污水检查井</t>
    </r>
    <r>
      <rPr>
        <sz val="20"/>
        <rFont val="Times New Roman"/>
        <charset val="134"/>
      </rPr>
      <t>400</t>
    </r>
    <r>
      <rPr>
        <sz val="20"/>
        <rFont val="方正仿宋简体"/>
        <charset val="134"/>
      </rPr>
      <t>座、一体化（提升）泵站</t>
    </r>
    <r>
      <rPr>
        <sz val="20"/>
        <rFont val="Times New Roman"/>
        <charset val="134"/>
      </rPr>
      <t>6</t>
    </r>
    <r>
      <rPr>
        <sz val="20"/>
        <rFont val="方正仿宋简体"/>
        <charset val="134"/>
      </rPr>
      <t>台、土地碎片化整理</t>
    </r>
    <r>
      <rPr>
        <sz val="20"/>
        <rFont val="Times New Roman"/>
        <charset val="134"/>
      </rPr>
      <t>338</t>
    </r>
    <r>
      <rPr>
        <sz val="20"/>
        <rFont val="方正仿宋简体"/>
        <charset val="134"/>
      </rPr>
      <t>亩、加工厂房</t>
    </r>
    <r>
      <rPr>
        <sz val="20"/>
        <rFont val="Times New Roman"/>
        <charset val="134"/>
      </rPr>
      <t>1000</t>
    </r>
    <r>
      <rPr>
        <sz val="20"/>
        <rFont val="宋体"/>
        <charset val="134"/>
      </rPr>
      <t>㎡</t>
    </r>
    <r>
      <rPr>
        <sz val="20"/>
        <rFont val="方正仿宋简体"/>
        <charset val="134"/>
      </rPr>
      <t>，并配套相关附属设施设备等。项目建成后，所形成的固定资产纳入衔接项目资产管理，权属归村集体所有。</t>
    </r>
  </si>
  <si>
    <r>
      <rPr>
        <sz val="20"/>
        <rFont val="方正仿宋简体"/>
        <charset val="134"/>
      </rPr>
      <t>何彬龙、刘山山</t>
    </r>
  </si>
  <si>
    <r>
      <rPr>
        <sz val="20"/>
        <rFont val="方正仿宋简体"/>
        <charset val="134"/>
      </rPr>
      <t>建设污水管网≥</t>
    </r>
    <r>
      <rPr>
        <sz val="20"/>
        <rFont val="Times New Roman"/>
        <charset val="134"/>
      </rPr>
      <t>12km</t>
    </r>
    <r>
      <rPr>
        <sz val="20"/>
        <rFont val="方正仿宋简体"/>
        <charset val="134"/>
      </rPr>
      <t>，建设污水检查井≥</t>
    </r>
    <r>
      <rPr>
        <sz val="20"/>
        <rFont val="Times New Roman"/>
        <charset val="134"/>
      </rPr>
      <t>400</t>
    </r>
    <r>
      <rPr>
        <sz val="20"/>
        <rFont val="方正仿宋简体"/>
        <charset val="134"/>
      </rPr>
      <t>座，建设一体化泵站≥</t>
    </r>
    <r>
      <rPr>
        <sz val="20"/>
        <rFont val="Times New Roman"/>
        <charset val="134"/>
      </rPr>
      <t>6</t>
    </r>
    <r>
      <rPr>
        <sz val="20"/>
        <rFont val="方正仿宋简体"/>
        <charset val="134"/>
      </rPr>
      <t>台，土地碎片化整理≥</t>
    </r>
    <r>
      <rPr>
        <sz val="20"/>
        <rFont val="Times New Roman"/>
        <charset val="134"/>
      </rPr>
      <t>338</t>
    </r>
    <r>
      <rPr>
        <sz val="20"/>
        <rFont val="方正仿宋简体"/>
        <charset val="134"/>
      </rPr>
      <t>亩，建设厂房≥</t>
    </r>
    <r>
      <rPr>
        <sz val="20"/>
        <rFont val="Times New Roman"/>
        <charset val="134"/>
      </rPr>
      <t>1000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经济效益：加工厂房项目年收益率不低于同期银行贷款利率。</t>
    </r>
    <r>
      <rPr>
        <sz val="20"/>
        <rFont val="Times New Roman"/>
        <charset val="134"/>
      </rPr>
      <t xml:space="preserve">
</t>
    </r>
    <r>
      <rPr>
        <sz val="20"/>
        <rFont val="方正仿宋简体"/>
        <charset val="134"/>
      </rPr>
      <t>社会效益：受益脱贫户（含监测帮扶对象）数≥</t>
    </r>
    <r>
      <rPr>
        <sz val="20"/>
        <rFont val="Times New Roman"/>
        <charset val="134"/>
      </rPr>
      <t>282</t>
    </r>
    <r>
      <rPr>
        <sz val="20"/>
        <rFont val="方正仿宋简体"/>
        <charset val="134"/>
      </rPr>
      <t>户，受益脱贫人口（含监测帮扶对象）数≥</t>
    </r>
    <r>
      <rPr>
        <sz val="20"/>
        <rFont val="Times New Roman"/>
        <charset val="134"/>
      </rPr>
      <t>1036</t>
    </r>
    <r>
      <rPr>
        <sz val="20"/>
        <rFont val="方正仿宋简体"/>
        <charset val="134"/>
      </rPr>
      <t>人，通过本项目的实施，有效提高土地利用率，持续改善村容村貌和群众生产生活条件。</t>
    </r>
  </si>
  <si>
    <r>
      <rPr>
        <b/>
        <sz val="18"/>
        <rFont val="方正仿宋简体"/>
        <charset val="134"/>
      </rPr>
      <t>总投资：</t>
    </r>
    <r>
      <rPr>
        <sz val="18"/>
        <rFont val="Times New Roman"/>
        <charset val="134"/>
      </rPr>
      <t>380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为巴楚镇赛克散村和幸福园社区</t>
    </r>
    <r>
      <rPr>
        <sz val="18"/>
        <rFont val="Times New Roman"/>
        <charset val="134"/>
      </rPr>
      <t>9km</t>
    </r>
    <r>
      <rPr>
        <sz val="18"/>
        <rFont val="方正仿宋简体"/>
        <charset val="134"/>
      </rPr>
      <t>生活用水供水管网进行改扩建，并配套混凝土井、水表井等相关附属设施。其中：赛克散村</t>
    </r>
    <r>
      <rPr>
        <sz val="18"/>
        <rFont val="Times New Roman"/>
        <charset val="134"/>
      </rPr>
      <t>6km</t>
    </r>
    <r>
      <rPr>
        <sz val="18"/>
        <rFont val="方正仿宋简体"/>
        <charset val="134"/>
      </rPr>
      <t>、幸福园社区</t>
    </r>
    <r>
      <rPr>
        <sz val="18"/>
        <rFont val="Times New Roman"/>
        <charset val="134"/>
      </rPr>
      <t>3km</t>
    </r>
    <r>
      <rPr>
        <sz val="18"/>
        <rFont val="方正仿宋简体"/>
        <charset val="134"/>
      </rPr>
      <t>。项目建成后，所形成的固定资产纳入衔接项目资产管理，权属归村集体所有。</t>
    </r>
  </si>
  <si>
    <r>
      <rPr>
        <sz val="20"/>
        <rFont val="方正仿宋简体"/>
        <charset val="134"/>
      </rPr>
      <t>巴楚县</t>
    </r>
    <r>
      <rPr>
        <sz val="20"/>
        <rFont val="Times New Roman"/>
        <charset val="134"/>
      </rPr>
      <t>2024</t>
    </r>
    <r>
      <rPr>
        <sz val="20"/>
        <rFont val="方正仿宋简体"/>
        <charset val="134"/>
      </rPr>
      <t>年村组道路建设项目</t>
    </r>
  </si>
  <si>
    <t>巴楚县英吾斯塘乡、琼库尔恰克乡、色力布亚镇、阿拉格尔乡、阿克萨克马热勒乡、夏马勒乡、阿纳库勒乡、多来提巴格乡、恰尔巴格乡</t>
  </si>
  <si>
    <r>
      <rPr>
        <b/>
        <sz val="20"/>
        <rFont val="方正仿宋简体"/>
        <charset val="134"/>
      </rPr>
      <t>总投资：</t>
    </r>
    <r>
      <rPr>
        <sz val="20"/>
        <rFont val="Times New Roman"/>
        <charset val="134"/>
      </rPr>
      <t>4030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新建四级农村公路</t>
    </r>
    <r>
      <rPr>
        <sz val="20"/>
        <rFont val="Times New Roman"/>
        <charset val="134"/>
      </rPr>
      <t>77.046km</t>
    </r>
    <r>
      <rPr>
        <sz val="20"/>
        <rFont val="方正仿宋简体"/>
        <charset val="134"/>
      </rPr>
      <t>，配套桥涵及相关附属设施。项目建成后，所形成的固定资产纳入衔接项目资产管理，权属归建设单位所有。</t>
    </r>
  </si>
  <si>
    <r>
      <rPr>
        <sz val="20"/>
        <rFont val="方正仿宋简体"/>
        <charset val="134"/>
      </rPr>
      <t>新建公路里程≥</t>
    </r>
    <r>
      <rPr>
        <sz val="20"/>
        <rFont val="Times New Roman"/>
        <charset val="134"/>
      </rPr>
      <t>77.046km</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社会效益：带动当地就业人数≥</t>
    </r>
    <r>
      <rPr>
        <sz val="20"/>
        <rFont val="Times New Roman"/>
        <charset val="134"/>
      </rPr>
      <t>156</t>
    </r>
    <r>
      <rPr>
        <sz val="20"/>
        <rFont val="方正仿宋简体"/>
        <charset val="134"/>
      </rPr>
      <t>人，受益脱贫户（含监测帮扶对象）数≥</t>
    </r>
    <r>
      <rPr>
        <sz val="20"/>
        <rFont val="Times New Roman"/>
        <charset val="134"/>
      </rPr>
      <t>8</t>
    </r>
    <r>
      <rPr>
        <sz val="20"/>
        <rFont val="方正仿宋简体"/>
        <charset val="134"/>
      </rPr>
      <t>户，通过项目实施，改善村民出行条件，促进乡村基础设施建设，同时带动短期就业，充分吸纳农村群众参与工程项目建设，实现就地就近就业增收。</t>
    </r>
  </si>
  <si>
    <r>
      <rPr>
        <b/>
        <sz val="18"/>
        <rFont val="方正仿宋简体"/>
        <charset val="134"/>
      </rPr>
      <t>总投资：</t>
    </r>
    <r>
      <rPr>
        <sz val="18"/>
        <rFont val="Times New Roman"/>
        <charset val="134"/>
      </rPr>
      <t>4620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改扩建四级农村公路</t>
    </r>
    <r>
      <rPr>
        <sz val="18"/>
        <rFont val="Times New Roman"/>
        <charset val="134"/>
      </rPr>
      <t>44.867km</t>
    </r>
    <r>
      <rPr>
        <sz val="18"/>
        <rFont val="方正仿宋简体"/>
        <charset val="134"/>
      </rPr>
      <t>（含示范村道路</t>
    </r>
    <r>
      <rPr>
        <sz val="18"/>
        <rFont val="Times New Roman"/>
        <charset val="134"/>
      </rPr>
      <t>44.867km</t>
    </r>
    <r>
      <rPr>
        <sz val="18"/>
        <rFont val="方正仿宋简体"/>
        <charset val="134"/>
      </rPr>
      <t>），主要建设内容：路基、路面、桥涵及相关附属设施。其中：英吾斯塘乡</t>
    </r>
    <r>
      <rPr>
        <sz val="18"/>
        <rFont val="Times New Roman"/>
        <charset val="134"/>
      </rPr>
      <t>2</t>
    </r>
    <r>
      <rPr>
        <sz val="18"/>
        <rFont val="方正仿宋简体"/>
        <charset val="134"/>
      </rPr>
      <t>村</t>
    </r>
    <r>
      <rPr>
        <sz val="18"/>
        <rFont val="Times New Roman"/>
        <charset val="134"/>
      </rPr>
      <t>7.65km</t>
    </r>
    <r>
      <rPr>
        <sz val="18"/>
        <rFont val="方正仿宋简体"/>
        <charset val="134"/>
      </rPr>
      <t>，琼库尔恰克乡</t>
    </r>
    <r>
      <rPr>
        <sz val="18"/>
        <rFont val="Times New Roman"/>
        <charset val="134"/>
      </rPr>
      <t>6</t>
    </r>
    <r>
      <rPr>
        <sz val="18"/>
        <rFont val="方正仿宋简体"/>
        <charset val="134"/>
      </rPr>
      <t>村</t>
    </r>
    <r>
      <rPr>
        <sz val="18"/>
        <rFont val="Times New Roman"/>
        <charset val="134"/>
      </rPr>
      <t>3.5km</t>
    </r>
    <r>
      <rPr>
        <sz val="18"/>
        <rFont val="方正仿宋简体"/>
        <charset val="134"/>
      </rPr>
      <t>、</t>
    </r>
    <r>
      <rPr>
        <sz val="18"/>
        <rFont val="Times New Roman"/>
        <charset val="134"/>
      </rPr>
      <t>16</t>
    </r>
    <r>
      <rPr>
        <sz val="18"/>
        <rFont val="方正仿宋简体"/>
        <charset val="134"/>
      </rPr>
      <t>村</t>
    </r>
    <r>
      <rPr>
        <sz val="18"/>
        <rFont val="Times New Roman"/>
        <charset val="134"/>
      </rPr>
      <t>2.5km</t>
    </r>
    <r>
      <rPr>
        <sz val="18"/>
        <rFont val="方正仿宋简体"/>
        <charset val="134"/>
      </rPr>
      <t>，色力布亚镇</t>
    </r>
    <r>
      <rPr>
        <sz val="18"/>
        <rFont val="Times New Roman"/>
        <charset val="134"/>
      </rPr>
      <t>16</t>
    </r>
    <r>
      <rPr>
        <sz val="18"/>
        <rFont val="方正仿宋简体"/>
        <charset val="134"/>
      </rPr>
      <t>村</t>
    </r>
    <r>
      <rPr>
        <sz val="18"/>
        <rFont val="Times New Roman"/>
        <charset val="134"/>
      </rPr>
      <t>6.8km</t>
    </r>
    <r>
      <rPr>
        <sz val="18"/>
        <rFont val="方正仿宋简体"/>
        <charset val="134"/>
      </rPr>
      <t>，阿拉格尔乡</t>
    </r>
    <r>
      <rPr>
        <sz val="18"/>
        <rFont val="Times New Roman"/>
        <charset val="134"/>
      </rPr>
      <t>2</t>
    </r>
    <r>
      <rPr>
        <sz val="18"/>
        <rFont val="方正仿宋简体"/>
        <charset val="134"/>
      </rPr>
      <t>村</t>
    </r>
    <r>
      <rPr>
        <sz val="18"/>
        <rFont val="Times New Roman"/>
        <charset val="134"/>
      </rPr>
      <t>6.841km</t>
    </r>
    <r>
      <rPr>
        <sz val="18"/>
        <rFont val="方正仿宋简体"/>
        <charset val="134"/>
      </rPr>
      <t>，阿克萨克马热勒乡</t>
    </r>
    <r>
      <rPr>
        <sz val="18"/>
        <rFont val="Times New Roman"/>
        <charset val="134"/>
      </rPr>
      <t>3</t>
    </r>
    <r>
      <rPr>
        <sz val="18"/>
        <rFont val="方正仿宋简体"/>
        <charset val="134"/>
      </rPr>
      <t>村</t>
    </r>
    <r>
      <rPr>
        <sz val="18"/>
        <rFont val="Times New Roman"/>
        <charset val="134"/>
      </rPr>
      <t>1.2km</t>
    </r>
    <r>
      <rPr>
        <sz val="18"/>
        <rFont val="方正仿宋简体"/>
        <charset val="134"/>
      </rPr>
      <t>，多来提巴格乡</t>
    </r>
    <r>
      <rPr>
        <sz val="18"/>
        <rFont val="Times New Roman"/>
        <charset val="134"/>
      </rPr>
      <t>4</t>
    </r>
    <r>
      <rPr>
        <sz val="18"/>
        <rFont val="方正仿宋简体"/>
        <charset val="134"/>
      </rPr>
      <t>村</t>
    </r>
    <r>
      <rPr>
        <sz val="18"/>
        <rFont val="Times New Roman"/>
        <charset val="134"/>
      </rPr>
      <t>3.876km</t>
    </r>
    <r>
      <rPr>
        <sz val="18"/>
        <rFont val="方正仿宋简体"/>
        <charset val="134"/>
      </rPr>
      <t>、</t>
    </r>
    <r>
      <rPr>
        <sz val="18"/>
        <rFont val="Times New Roman"/>
        <charset val="134"/>
      </rPr>
      <t>15</t>
    </r>
    <r>
      <rPr>
        <sz val="18"/>
        <rFont val="方正仿宋简体"/>
        <charset val="134"/>
      </rPr>
      <t>村</t>
    </r>
    <r>
      <rPr>
        <sz val="18"/>
        <rFont val="Times New Roman"/>
        <charset val="134"/>
      </rPr>
      <t>0.5km</t>
    </r>
    <r>
      <rPr>
        <sz val="18"/>
        <rFont val="方正仿宋简体"/>
        <charset val="134"/>
      </rPr>
      <t>，恰尔巴格乡</t>
    </r>
    <r>
      <rPr>
        <sz val="18"/>
        <rFont val="Times New Roman"/>
        <charset val="134"/>
      </rPr>
      <t>10</t>
    </r>
    <r>
      <rPr>
        <sz val="18"/>
        <rFont val="方正仿宋简体"/>
        <charset val="134"/>
      </rPr>
      <t>村</t>
    </r>
    <r>
      <rPr>
        <sz val="18"/>
        <rFont val="Times New Roman"/>
        <charset val="134"/>
      </rPr>
      <t>7km</t>
    </r>
    <r>
      <rPr>
        <sz val="18"/>
        <rFont val="方正仿宋简体"/>
        <charset val="134"/>
      </rPr>
      <t>、</t>
    </r>
    <r>
      <rPr>
        <sz val="18"/>
        <rFont val="Times New Roman"/>
        <charset val="134"/>
      </rPr>
      <t>12</t>
    </r>
    <r>
      <rPr>
        <sz val="18"/>
        <rFont val="方正仿宋简体"/>
        <charset val="134"/>
      </rPr>
      <t>村</t>
    </r>
    <r>
      <rPr>
        <sz val="18"/>
        <rFont val="Times New Roman"/>
        <charset val="134"/>
      </rPr>
      <t>5km</t>
    </r>
    <r>
      <rPr>
        <sz val="18"/>
        <rFont val="方正仿宋简体"/>
        <charset val="134"/>
      </rPr>
      <t>。项目建成后，所形成的固定资产纳入衔接项目资产管理，权属归建设单位所有。</t>
    </r>
  </si>
  <si>
    <r>
      <rPr>
        <b/>
        <sz val="18"/>
        <rFont val="方正仿宋简体"/>
        <charset val="134"/>
      </rPr>
      <t>总投资：</t>
    </r>
    <r>
      <rPr>
        <sz val="18"/>
        <rFont val="Times New Roman"/>
        <charset val="134"/>
      </rPr>
      <t>1710</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为巴楚镇赛克散村新建污水管网</t>
    </r>
    <r>
      <rPr>
        <sz val="18"/>
        <rFont val="Times New Roman"/>
        <charset val="134"/>
      </rPr>
      <t>18000</t>
    </r>
    <r>
      <rPr>
        <sz val="18"/>
        <rFont val="方正仿宋简体"/>
        <charset val="134"/>
      </rPr>
      <t>米，其中</t>
    </r>
    <r>
      <rPr>
        <sz val="18"/>
        <rFont val="Times New Roman"/>
        <charset val="134"/>
      </rPr>
      <t xml:space="preserve">DN400HDPE </t>
    </r>
    <r>
      <rPr>
        <sz val="18"/>
        <rFont val="方正仿宋简体"/>
        <charset val="134"/>
      </rPr>
      <t>双壁波纹排水管</t>
    </r>
    <r>
      <rPr>
        <sz val="18"/>
        <rFont val="Times New Roman"/>
        <charset val="134"/>
      </rPr>
      <t>1000</t>
    </r>
    <r>
      <rPr>
        <sz val="18"/>
        <rFont val="方正仿宋简体"/>
        <charset val="134"/>
      </rPr>
      <t>米、</t>
    </r>
    <r>
      <rPr>
        <sz val="18"/>
        <rFont val="Times New Roman"/>
        <charset val="134"/>
      </rPr>
      <t>DN300HDPE</t>
    </r>
    <r>
      <rPr>
        <sz val="18"/>
        <rFont val="方正仿宋简体"/>
        <charset val="134"/>
      </rPr>
      <t>双壁波纹排水管</t>
    </r>
    <r>
      <rPr>
        <sz val="18"/>
        <rFont val="Times New Roman"/>
        <charset val="134"/>
      </rPr>
      <t>14000</t>
    </r>
    <r>
      <rPr>
        <sz val="18"/>
        <rFont val="方正仿宋简体"/>
        <charset val="134"/>
      </rPr>
      <t>米、</t>
    </r>
    <r>
      <rPr>
        <sz val="18"/>
        <rFont val="Times New Roman"/>
        <charset val="134"/>
      </rPr>
      <t xml:space="preserve">DN225HDPE </t>
    </r>
    <r>
      <rPr>
        <sz val="18"/>
        <rFont val="方正仿宋简体"/>
        <charset val="134"/>
      </rPr>
      <t>双壁波纹排水管</t>
    </r>
    <r>
      <rPr>
        <sz val="18"/>
        <rFont val="Times New Roman"/>
        <charset val="134"/>
      </rPr>
      <t>1000</t>
    </r>
    <r>
      <rPr>
        <sz val="18"/>
        <rFont val="方正仿宋简体"/>
        <charset val="134"/>
      </rPr>
      <t>米、</t>
    </r>
    <r>
      <rPr>
        <sz val="18"/>
        <rFont val="Times New Roman"/>
        <charset val="134"/>
      </rPr>
      <t>dn110PE100</t>
    </r>
    <r>
      <rPr>
        <sz val="18"/>
        <rFont val="方正仿宋简体"/>
        <charset val="134"/>
      </rPr>
      <t>压力排水管</t>
    </r>
    <r>
      <rPr>
        <sz val="18"/>
        <rFont val="Times New Roman"/>
        <charset val="134"/>
      </rPr>
      <t>2000</t>
    </r>
    <r>
      <rPr>
        <sz val="18"/>
        <rFont val="方正仿宋简体"/>
        <charset val="134"/>
      </rPr>
      <t>米、</t>
    </r>
    <r>
      <rPr>
        <sz val="18"/>
        <rFont val="Times New Roman"/>
        <charset val="134"/>
      </rPr>
      <t>DN100U-PVC</t>
    </r>
    <r>
      <rPr>
        <sz val="18"/>
        <rFont val="方正仿宋简体"/>
        <charset val="134"/>
      </rPr>
      <t>入户管道</t>
    </r>
    <r>
      <rPr>
        <sz val="18"/>
        <rFont val="Times New Roman"/>
        <charset val="134"/>
      </rPr>
      <t>20000</t>
    </r>
    <r>
      <rPr>
        <sz val="18"/>
        <rFont val="方正仿宋简体"/>
        <charset val="134"/>
      </rPr>
      <t>米，并配套排水检查井</t>
    </r>
    <r>
      <rPr>
        <sz val="18"/>
        <rFont val="Times New Roman"/>
        <charset val="134"/>
      </rPr>
      <t>750</t>
    </r>
    <r>
      <rPr>
        <sz val="18"/>
        <rFont val="方正仿宋简体"/>
        <charset val="134"/>
      </rPr>
      <t>座、一体化提升泵站</t>
    </r>
    <r>
      <rPr>
        <sz val="18"/>
        <rFont val="Times New Roman"/>
        <charset val="134"/>
      </rPr>
      <t>6</t>
    </r>
    <r>
      <rPr>
        <sz val="18"/>
        <rFont val="方正仿宋简体"/>
        <charset val="134"/>
      </rPr>
      <t>座等相关附属设施。项目建成后，所形成的固定资产纳入衔接项目资产管理，权属归村集体所有。</t>
    </r>
  </si>
  <si>
    <r>
      <rPr>
        <sz val="20"/>
        <rFont val="方正仿宋简体"/>
        <charset val="134"/>
      </rPr>
      <t>阿瓦提镇</t>
    </r>
    <r>
      <rPr>
        <sz val="20"/>
        <rFont val="Times New Roman"/>
        <charset val="134"/>
      </rPr>
      <t>8</t>
    </r>
    <r>
      <rPr>
        <sz val="20"/>
        <rFont val="方正仿宋简体"/>
        <charset val="134"/>
      </rPr>
      <t>村、英吾斯塘乡</t>
    </r>
    <r>
      <rPr>
        <sz val="20"/>
        <rFont val="Times New Roman"/>
        <charset val="134"/>
      </rPr>
      <t>7</t>
    </r>
    <r>
      <rPr>
        <sz val="20"/>
        <rFont val="方正仿宋简体"/>
        <charset val="134"/>
      </rPr>
      <t>村、琼库尔恰克乡</t>
    </r>
    <r>
      <rPr>
        <sz val="20"/>
        <rFont val="Times New Roman"/>
        <charset val="134"/>
      </rPr>
      <t>6</t>
    </r>
    <r>
      <rPr>
        <sz val="20"/>
        <rFont val="方正仿宋简体"/>
        <charset val="134"/>
      </rPr>
      <t>村、</t>
    </r>
    <r>
      <rPr>
        <sz val="20"/>
        <rFont val="Times New Roman"/>
        <charset val="134"/>
      </rPr>
      <t>16</t>
    </r>
    <r>
      <rPr>
        <sz val="20"/>
        <rFont val="方正仿宋简体"/>
        <charset val="134"/>
      </rPr>
      <t>村，色力布亚镇</t>
    </r>
    <r>
      <rPr>
        <sz val="20"/>
        <rFont val="Times New Roman"/>
        <charset val="134"/>
      </rPr>
      <t>16</t>
    </r>
    <r>
      <rPr>
        <sz val="20"/>
        <rFont val="方正仿宋简体"/>
        <charset val="134"/>
      </rPr>
      <t>村、阿拉格尔乡</t>
    </r>
    <r>
      <rPr>
        <sz val="20"/>
        <rFont val="Times New Roman"/>
        <charset val="134"/>
      </rPr>
      <t>2</t>
    </r>
    <r>
      <rPr>
        <sz val="20"/>
        <rFont val="方正仿宋简体"/>
        <charset val="134"/>
      </rPr>
      <t>村、恰尔巴格乡</t>
    </r>
    <r>
      <rPr>
        <sz val="20"/>
        <rFont val="Times New Roman"/>
        <charset val="134"/>
      </rPr>
      <t>16</t>
    </r>
    <r>
      <rPr>
        <sz val="20"/>
        <rFont val="方正仿宋简体"/>
        <charset val="134"/>
      </rPr>
      <t>村</t>
    </r>
  </si>
  <si>
    <r>
      <rPr>
        <b/>
        <sz val="13"/>
        <rFont val="方正仿宋简体"/>
        <charset val="134"/>
      </rPr>
      <t>总投资：</t>
    </r>
    <r>
      <rPr>
        <sz val="13"/>
        <rFont val="Times New Roman"/>
        <charset val="134"/>
      </rPr>
      <t>4957.241</t>
    </r>
    <r>
      <rPr>
        <sz val="13"/>
        <rFont val="方正仿宋简体"/>
        <charset val="134"/>
      </rPr>
      <t>万元</t>
    </r>
    <r>
      <rPr>
        <sz val="13"/>
        <rFont val="Times New Roman"/>
        <charset val="134"/>
      </rPr>
      <t xml:space="preserve">
</t>
    </r>
    <r>
      <rPr>
        <b/>
        <sz val="13"/>
        <rFont val="方正仿宋简体"/>
        <charset val="134"/>
      </rPr>
      <t>建设内容：</t>
    </r>
    <r>
      <rPr>
        <sz val="13"/>
        <rFont val="Times New Roman"/>
        <charset val="134"/>
      </rPr>
      <t>1.</t>
    </r>
    <r>
      <rPr>
        <sz val="13"/>
        <rFont val="方正仿宋简体"/>
        <charset val="134"/>
      </rPr>
      <t>投资</t>
    </r>
    <r>
      <rPr>
        <sz val="13"/>
        <rFont val="Times New Roman"/>
        <charset val="134"/>
      </rPr>
      <t>600</t>
    </r>
    <r>
      <rPr>
        <sz val="13"/>
        <rFont val="方正仿宋简体"/>
        <charset val="134"/>
      </rPr>
      <t>万元，为阿瓦提镇</t>
    </r>
    <r>
      <rPr>
        <sz val="13"/>
        <rFont val="Times New Roman"/>
        <charset val="134"/>
      </rPr>
      <t>8</t>
    </r>
    <r>
      <rPr>
        <sz val="13"/>
        <rFont val="方正仿宋简体"/>
        <charset val="134"/>
      </rPr>
      <t>村</t>
    </r>
    <r>
      <rPr>
        <sz val="13"/>
        <rFont val="Times New Roman"/>
        <charset val="134"/>
      </rPr>
      <t>141</t>
    </r>
    <r>
      <rPr>
        <sz val="13"/>
        <rFont val="方正仿宋简体"/>
        <charset val="134"/>
      </rPr>
      <t>户新建污水管网</t>
    </r>
    <r>
      <rPr>
        <sz val="13"/>
        <rFont val="Times New Roman"/>
        <charset val="134"/>
      </rPr>
      <t>8.96km</t>
    </r>
    <r>
      <rPr>
        <sz val="13"/>
        <rFont val="方正仿宋简体"/>
        <charset val="134"/>
      </rPr>
      <t>，管径为</t>
    </r>
    <r>
      <rPr>
        <sz val="13"/>
        <rFont val="Times New Roman"/>
        <charset val="134"/>
      </rPr>
      <t>DN100-DN300</t>
    </r>
    <r>
      <rPr>
        <sz val="13"/>
        <rFont val="方正仿宋简体"/>
        <charset val="134"/>
      </rPr>
      <t>，配套检查井</t>
    </r>
    <r>
      <rPr>
        <sz val="13"/>
        <rFont val="Times New Roman"/>
        <charset val="134"/>
      </rPr>
      <t>148</t>
    </r>
    <r>
      <rPr>
        <sz val="13"/>
        <rFont val="方正仿宋简体"/>
        <charset val="134"/>
      </rPr>
      <t>座、污水提升设备</t>
    </r>
    <r>
      <rPr>
        <sz val="13"/>
        <rFont val="Times New Roman"/>
        <charset val="134"/>
      </rPr>
      <t>5</t>
    </r>
    <r>
      <rPr>
        <sz val="13"/>
        <rFont val="方正仿宋简体"/>
        <charset val="134"/>
      </rPr>
      <t>座等相关附属设施。项目建成后，所形成的固定资产纳入衔接项目资产管理，权属归村集体所有。</t>
    </r>
    <r>
      <rPr>
        <sz val="13"/>
        <rFont val="Times New Roman"/>
        <charset val="134"/>
      </rPr>
      <t xml:space="preserve">
2.</t>
    </r>
    <r>
      <rPr>
        <sz val="13"/>
        <rFont val="方正仿宋简体"/>
        <charset val="134"/>
      </rPr>
      <t>投资</t>
    </r>
    <r>
      <rPr>
        <sz val="13"/>
        <rFont val="Times New Roman"/>
        <charset val="134"/>
      </rPr>
      <t>1000</t>
    </r>
    <r>
      <rPr>
        <sz val="13"/>
        <rFont val="方正仿宋简体"/>
        <charset val="134"/>
      </rPr>
      <t>万元，为英吾斯塘乡</t>
    </r>
    <r>
      <rPr>
        <sz val="13"/>
        <rFont val="Times New Roman"/>
        <charset val="134"/>
      </rPr>
      <t>7</t>
    </r>
    <r>
      <rPr>
        <sz val="13"/>
        <rFont val="方正仿宋简体"/>
        <charset val="134"/>
      </rPr>
      <t>村新建污水管网</t>
    </r>
    <r>
      <rPr>
        <sz val="13"/>
        <rFont val="Times New Roman"/>
        <charset val="134"/>
      </rPr>
      <t>20.22km</t>
    </r>
    <r>
      <rPr>
        <sz val="13"/>
        <rFont val="方正仿宋简体"/>
        <charset val="134"/>
      </rPr>
      <t>，其中</t>
    </r>
    <r>
      <rPr>
        <sz val="13"/>
        <rFont val="Times New Roman"/>
        <charset val="134"/>
      </rPr>
      <t>DN300</t>
    </r>
    <r>
      <rPr>
        <sz val="13"/>
        <rFont val="方正仿宋简体"/>
        <charset val="134"/>
      </rPr>
      <t>高密度聚乙烯双壁波纹管</t>
    </r>
    <r>
      <rPr>
        <sz val="13"/>
        <rFont val="Times New Roman"/>
        <charset val="134"/>
      </rPr>
      <t>8.776km</t>
    </r>
    <r>
      <rPr>
        <sz val="13"/>
        <rFont val="方正仿宋简体"/>
        <charset val="134"/>
      </rPr>
      <t>、</t>
    </r>
    <r>
      <rPr>
        <sz val="13"/>
        <rFont val="Times New Roman"/>
        <charset val="134"/>
      </rPr>
      <t>DN110</t>
    </r>
    <r>
      <rPr>
        <sz val="13"/>
        <rFont val="方正仿宋简体"/>
        <charset val="134"/>
      </rPr>
      <t>高密度聚乙烯双壁波纹管</t>
    </r>
    <r>
      <rPr>
        <sz val="13"/>
        <rFont val="Times New Roman"/>
        <charset val="134"/>
      </rPr>
      <t>11.44km</t>
    </r>
    <r>
      <rPr>
        <sz val="13"/>
        <rFont val="方正仿宋简体"/>
        <charset val="134"/>
      </rPr>
      <t>，</t>
    </r>
    <r>
      <rPr>
        <sz val="13"/>
        <rFont val="Times New Roman"/>
        <charset val="134"/>
      </rPr>
      <t>DN500</t>
    </r>
    <r>
      <rPr>
        <sz val="13"/>
        <rFont val="方正仿宋简体"/>
        <charset val="134"/>
      </rPr>
      <t>顶管</t>
    </r>
    <r>
      <rPr>
        <sz val="13"/>
        <rFont val="Times New Roman"/>
        <charset val="134"/>
      </rPr>
      <t>0.132km</t>
    </r>
    <r>
      <rPr>
        <sz val="13"/>
        <rFont val="方正仿宋简体"/>
        <charset val="134"/>
      </rPr>
      <t>，配套排水检查井</t>
    </r>
    <r>
      <rPr>
        <sz val="13"/>
        <rFont val="Times New Roman"/>
        <charset val="134"/>
      </rPr>
      <t>291</t>
    </r>
    <r>
      <rPr>
        <sz val="13"/>
        <rFont val="方正仿宋简体"/>
        <charset val="134"/>
      </rPr>
      <t>座、一体化污水提升泵站</t>
    </r>
    <r>
      <rPr>
        <sz val="13"/>
        <rFont val="Times New Roman"/>
        <charset val="134"/>
      </rPr>
      <t>7</t>
    </r>
    <r>
      <rPr>
        <sz val="13"/>
        <rFont val="方正仿宋简体"/>
        <charset val="134"/>
      </rPr>
      <t>座，配套相关附属设施设备。项目建成后，所形成的固定资产纳入衔接项目资产管理，权属归村集体所有。</t>
    </r>
    <r>
      <rPr>
        <sz val="13"/>
        <rFont val="Times New Roman"/>
        <charset val="134"/>
      </rPr>
      <t xml:space="preserve">
3.</t>
    </r>
    <r>
      <rPr>
        <sz val="13"/>
        <rFont val="方正仿宋简体"/>
        <charset val="134"/>
      </rPr>
      <t>投资</t>
    </r>
    <r>
      <rPr>
        <sz val="13"/>
        <rFont val="Times New Roman"/>
        <charset val="134"/>
      </rPr>
      <t>1540</t>
    </r>
    <r>
      <rPr>
        <sz val="13"/>
        <rFont val="方正仿宋简体"/>
        <charset val="134"/>
      </rPr>
      <t>万元，为琼库尔恰克乡</t>
    </r>
    <r>
      <rPr>
        <sz val="13"/>
        <rFont val="Times New Roman"/>
        <charset val="134"/>
      </rPr>
      <t>6</t>
    </r>
    <r>
      <rPr>
        <sz val="13"/>
        <rFont val="方正仿宋简体"/>
        <charset val="134"/>
      </rPr>
      <t>村和</t>
    </r>
    <r>
      <rPr>
        <sz val="13"/>
        <rFont val="Times New Roman"/>
        <charset val="134"/>
      </rPr>
      <t>16</t>
    </r>
    <r>
      <rPr>
        <sz val="13"/>
        <rFont val="方正仿宋简体"/>
        <charset val="134"/>
      </rPr>
      <t>村新建污水管网</t>
    </r>
    <r>
      <rPr>
        <sz val="13"/>
        <rFont val="Times New Roman"/>
        <charset val="134"/>
      </rPr>
      <t>39.028km</t>
    </r>
    <r>
      <rPr>
        <sz val="13"/>
        <rFont val="方正仿宋简体"/>
        <charset val="134"/>
      </rPr>
      <t>，其中</t>
    </r>
    <r>
      <rPr>
        <sz val="13"/>
        <rFont val="Times New Roman"/>
        <charset val="134"/>
      </rPr>
      <t>dn110UPVC</t>
    </r>
    <r>
      <rPr>
        <sz val="13"/>
        <rFont val="方正仿宋简体"/>
        <charset val="134"/>
      </rPr>
      <t>排水管道</t>
    </r>
    <r>
      <rPr>
        <sz val="13"/>
        <rFont val="Times New Roman"/>
        <charset val="134"/>
      </rPr>
      <t>14.2km</t>
    </r>
    <r>
      <rPr>
        <sz val="13"/>
        <rFont val="方正仿宋简体"/>
        <charset val="134"/>
      </rPr>
      <t>，</t>
    </r>
    <r>
      <rPr>
        <sz val="13"/>
        <rFont val="Times New Roman"/>
        <charset val="134"/>
      </rPr>
      <t>dn225HDPE</t>
    </r>
    <r>
      <rPr>
        <sz val="13"/>
        <rFont val="方正仿宋简体"/>
        <charset val="134"/>
      </rPr>
      <t>双壁波纹管排水管道</t>
    </r>
    <r>
      <rPr>
        <sz val="13"/>
        <rFont val="Times New Roman"/>
        <charset val="134"/>
      </rPr>
      <t>0.29km</t>
    </r>
    <r>
      <rPr>
        <sz val="13"/>
        <rFont val="方正仿宋简体"/>
        <charset val="134"/>
      </rPr>
      <t>，</t>
    </r>
    <r>
      <rPr>
        <sz val="13"/>
        <rFont val="Times New Roman"/>
        <charset val="134"/>
      </rPr>
      <t>dn300HDPE</t>
    </r>
    <r>
      <rPr>
        <sz val="13"/>
        <rFont val="方正仿宋简体"/>
        <charset val="134"/>
      </rPr>
      <t>双壁波纹管排水管道</t>
    </r>
    <r>
      <rPr>
        <sz val="13"/>
        <rFont val="Times New Roman"/>
        <charset val="134"/>
      </rPr>
      <t>15.231km</t>
    </r>
    <r>
      <rPr>
        <sz val="13"/>
        <rFont val="方正仿宋简体"/>
        <charset val="134"/>
      </rPr>
      <t>，</t>
    </r>
    <r>
      <rPr>
        <sz val="13"/>
        <rFont val="Times New Roman"/>
        <charset val="134"/>
      </rPr>
      <t>HDPE</t>
    </r>
    <r>
      <rPr>
        <sz val="13"/>
        <rFont val="方正仿宋简体"/>
        <charset val="134"/>
      </rPr>
      <t>双壁波纹管</t>
    </r>
    <r>
      <rPr>
        <sz val="13"/>
        <rFont val="Times New Roman"/>
        <charset val="134"/>
      </rPr>
      <t>dn400</t>
    </r>
    <r>
      <rPr>
        <sz val="13"/>
        <rFont val="方正仿宋简体"/>
        <charset val="134"/>
      </rPr>
      <t>排水管道</t>
    </r>
    <r>
      <rPr>
        <sz val="13"/>
        <rFont val="Times New Roman"/>
        <charset val="134"/>
      </rPr>
      <t>3.31km</t>
    </r>
    <r>
      <rPr>
        <sz val="13"/>
        <rFont val="方正仿宋简体"/>
        <charset val="134"/>
      </rPr>
      <t>，</t>
    </r>
    <r>
      <rPr>
        <sz val="13"/>
        <rFont val="Times New Roman"/>
        <charset val="134"/>
      </rPr>
      <t>dn110PE</t>
    </r>
    <r>
      <rPr>
        <sz val="13"/>
        <rFont val="方正仿宋简体"/>
        <charset val="134"/>
      </rPr>
      <t>压力排水管道</t>
    </r>
    <r>
      <rPr>
        <sz val="13"/>
        <rFont val="Times New Roman"/>
        <charset val="134"/>
      </rPr>
      <t>1.872km</t>
    </r>
    <r>
      <rPr>
        <sz val="13"/>
        <rFont val="方正仿宋简体"/>
        <charset val="134"/>
      </rPr>
      <t>，</t>
    </r>
    <r>
      <rPr>
        <sz val="13"/>
        <rFont val="Times New Roman"/>
        <charset val="134"/>
      </rPr>
      <t>dn160PE</t>
    </r>
    <r>
      <rPr>
        <sz val="13"/>
        <rFont val="方正仿宋简体"/>
        <charset val="134"/>
      </rPr>
      <t>压力排水管道</t>
    </r>
    <r>
      <rPr>
        <sz val="13"/>
        <rFont val="Times New Roman"/>
        <charset val="134"/>
      </rPr>
      <t>4.125km</t>
    </r>
    <r>
      <rPr>
        <sz val="13"/>
        <rFont val="方正仿宋简体"/>
        <charset val="134"/>
      </rPr>
      <t>；配套排水检查井</t>
    </r>
    <r>
      <rPr>
        <sz val="13"/>
        <rFont val="Times New Roman"/>
        <charset val="134"/>
      </rPr>
      <t>640</t>
    </r>
    <r>
      <rPr>
        <sz val="13"/>
        <rFont val="方正仿宋简体"/>
        <charset val="134"/>
      </rPr>
      <t>座、配套一体化污水提升泵站</t>
    </r>
    <r>
      <rPr>
        <sz val="13"/>
        <rFont val="Times New Roman"/>
        <charset val="134"/>
      </rPr>
      <t>7</t>
    </r>
    <r>
      <rPr>
        <sz val="13"/>
        <rFont val="方正仿宋简体"/>
        <charset val="134"/>
      </rPr>
      <t>座；配套相关附属设施设备。项目建成后，所形成的固定资产纳入衔接项目资产管理，权属归村集体所有。</t>
    </r>
    <r>
      <rPr>
        <sz val="13"/>
        <rFont val="Times New Roman"/>
        <charset val="134"/>
      </rPr>
      <t xml:space="preserve">
4.</t>
    </r>
    <r>
      <rPr>
        <sz val="13"/>
        <rFont val="方正仿宋简体"/>
        <charset val="134"/>
      </rPr>
      <t>投资</t>
    </r>
    <r>
      <rPr>
        <sz val="13"/>
        <rFont val="Times New Roman"/>
        <charset val="134"/>
      </rPr>
      <t>277.241</t>
    </r>
    <r>
      <rPr>
        <sz val="13"/>
        <rFont val="方正仿宋简体"/>
        <charset val="134"/>
      </rPr>
      <t>万元，为色力布亚镇</t>
    </r>
    <r>
      <rPr>
        <sz val="13"/>
        <rFont val="Times New Roman"/>
        <charset val="134"/>
      </rPr>
      <t>16</t>
    </r>
    <r>
      <rPr>
        <sz val="13"/>
        <rFont val="方正仿宋简体"/>
        <charset val="134"/>
      </rPr>
      <t>村新建污水提升泵房站</t>
    </r>
    <r>
      <rPr>
        <sz val="13"/>
        <rFont val="Times New Roman"/>
        <charset val="134"/>
      </rPr>
      <t>2</t>
    </r>
    <r>
      <rPr>
        <sz val="13"/>
        <rFont val="方正仿宋简体"/>
        <charset val="134"/>
      </rPr>
      <t>座、检查井</t>
    </r>
    <r>
      <rPr>
        <sz val="13"/>
        <rFont val="Times New Roman"/>
        <charset val="134"/>
      </rPr>
      <t>95</t>
    </r>
    <r>
      <rPr>
        <sz val="13"/>
        <rFont val="方正仿宋简体"/>
        <charset val="134"/>
      </rPr>
      <t>座、排水消能井</t>
    </r>
    <r>
      <rPr>
        <sz val="13"/>
        <rFont val="Times New Roman"/>
        <charset val="134"/>
      </rPr>
      <t>1</t>
    </r>
    <r>
      <rPr>
        <sz val="13"/>
        <rFont val="方正仿宋简体"/>
        <charset val="134"/>
      </rPr>
      <t>座、污水管网</t>
    </r>
    <r>
      <rPr>
        <sz val="13"/>
        <rFont val="Times New Roman"/>
        <charset val="134"/>
      </rPr>
      <t>5.201km,</t>
    </r>
    <r>
      <rPr>
        <sz val="13"/>
        <rFont val="方正仿宋简体"/>
        <charset val="134"/>
      </rPr>
      <t>其中</t>
    </r>
    <r>
      <rPr>
        <sz val="13"/>
        <rFont val="Times New Roman"/>
        <charset val="134"/>
      </rPr>
      <t>dn300HDPE</t>
    </r>
    <r>
      <rPr>
        <sz val="13"/>
        <rFont val="方正仿宋简体"/>
        <charset val="134"/>
      </rPr>
      <t>双壁波纹管</t>
    </r>
    <r>
      <rPr>
        <sz val="13"/>
        <rFont val="Times New Roman"/>
        <charset val="134"/>
      </rPr>
      <t>3.271km</t>
    </r>
    <r>
      <rPr>
        <sz val="13"/>
        <rFont val="方正仿宋简体"/>
        <charset val="134"/>
      </rPr>
      <t>、</t>
    </r>
    <r>
      <rPr>
        <sz val="13"/>
        <rFont val="Times New Roman"/>
        <charset val="134"/>
      </rPr>
      <t>dn110PE</t>
    </r>
    <r>
      <rPr>
        <sz val="13"/>
        <rFont val="方正仿宋简体"/>
        <charset val="134"/>
      </rPr>
      <t>压力管网</t>
    </r>
    <r>
      <rPr>
        <sz val="13"/>
        <rFont val="Times New Roman"/>
        <charset val="134"/>
      </rPr>
      <t>0.15km</t>
    </r>
    <r>
      <rPr>
        <sz val="13"/>
        <rFont val="方正仿宋简体"/>
        <charset val="134"/>
      </rPr>
      <t>、</t>
    </r>
    <r>
      <rPr>
        <sz val="13"/>
        <rFont val="Times New Roman"/>
        <charset val="134"/>
      </rPr>
      <t>dn100PVC-U</t>
    </r>
    <r>
      <rPr>
        <sz val="13"/>
        <rFont val="方正仿宋简体"/>
        <charset val="134"/>
      </rPr>
      <t>入户管网</t>
    </r>
    <r>
      <rPr>
        <sz val="13"/>
        <rFont val="Times New Roman"/>
        <charset val="134"/>
      </rPr>
      <t>1.78km</t>
    </r>
    <r>
      <rPr>
        <sz val="13"/>
        <rFont val="方正仿宋简体"/>
        <charset val="134"/>
      </rPr>
      <t>，配套相关附属设施设备。项目建成后，所形成的固定资产纳入衔接项目资产管理，权属归村集体所有。</t>
    </r>
    <r>
      <rPr>
        <sz val="13"/>
        <rFont val="Times New Roman"/>
        <charset val="134"/>
      </rPr>
      <t xml:space="preserve">
5.</t>
    </r>
    <r>
      <rPr>
        <sz val="13"/>
        <rFont val="方正仿宋简体"/>
        <charset val="134"/>
      </rPr>
      <t>投资</t>
    </r>
    <r>
      <rPr>
        <sz val="13"/>
        <rFont val="Times New Roman"/>
        <charset val="134"/>
      </rPr>
      <t>990</t>
    </r>
    <r>
      <rPr>
        <sz val="13"/>
        <rFont val="方正仿宋简体"/>
        <charset val="134"/>
      </rPr>
      <t>万元，为阿拉格尔乡为</t>
    </r>
    <r>
      <rPr>
        <sz val="13"/>
        <rFont val="Times New Roman"/>
        <charset val="134"/>
      </rPr>
      <t>2</t>
    </r>
    <r>
      <rPr>
        <sz val="13"/>
        <rFont val="方正仿宋简体"/>
        <charset val="134"/>
      </rPr>
      <t>村新建污水管网</t>
    </r>
    <r>
      <rPr>
        <sz val="13"/>
        <rFont val="Times New Roman"/>
        <charset val="134"/>
      </rPr>
      <t>15.313km</t>
    </r>
    <r>
      <rPr>
        <sz val="13"/>
        <rFont val="方正仿宋简体"/>
        <charset val="134"/>
      </rPr>
      <t>，其中</t>
    </r>
    <r>
      <rPr>
        <sz val="13"/>
        <rFont val="Times New Roman"/>
        <charset val="134"/>
      </rPr>
      <t>de110UPVC</t>
    </r>
    <r>
      <rPr>
        <sz val="13"/>
        <rFont val="方正仿宋简体"/>
        <charset val="134"/>
      </rPr>
      <t>出户排水管道</t>
    </r>
    <r>
      <rPr>
        <sz val="13"/>
        <rFont val="Times New Roman"/>
        <charset val="134"/>
      </rPr>
      <t>2.69km</t>
    </r>
    <r>
      <rPr>
        <sz val="13"/>
        <rFont val="方正仿宋简体"/>
        <charset val="134"/>
      </rPr>
      <t>，</t>
    </r>
    <r>
      <rPr>
        <sz val="13"/>
        <rFont val="Times New Roman"/>
        <charset val="134"/>
      </rPr>
      <t>de110PE</t>
    </r>
    <r>
      <rPr>
        <sz val="13"/>
        <rFont val="方正仿宋简体"/>
        <charset val="134"/>
      </rPr>
      <t>出户排水管道</t>
    </r>
    <r>
      <rPr>
        <sz val="13"/>
        <rFont val="Times New Roman"/>
        <charset val="134"/>
      </rPr>
      <t>1.275km</t>
    </r>
    <r>
      <rPr>
        <sz val="13"/>
        <rFont val="方正仿宋简体"/>
        <charset val="134"/>
      </rPr>
      <t>，</t>
    </r>
    <r>
      <rPr>
        <sz val="13"/>
        <rFont val="Times New Roman"/>
        <charset val="134"/>
      </rPr>
      <t>de110PE100</t>
    </r>
    <r>
      <rPr>
        <sz val="13"/>
        <rFont val="方正仿宋简体"/>
        <charset val="134"/>
      </rPr>
      <t>压力流排水管道</t>
    </r>
    <r>
      <rPr>
        <sz val="13"/>
        <rFont val="Times New Roman"/>
        <charset val="134"/>
      </rPr>
      <t>1.809km</t>
    </r>
    <r>
      <rPr>
        <sz val="13"/>
        <rFont val="方正仿宋简体"/>
        <charset val="134"/>
      </rPr>
      <t>，</t>
    </r>
    <r>
      <rPr>
        <sz val="13"/>
        <rFont val="Times New Roman"/>
        <charset val="134"/>
      </rPr>
      <t>de110PE</t>
    </r>
    <r>
      <rPr>
        <sz val="13"/>
        <rFont val="方正仿宋简体"/>
        <charset val="134"/>
      </rPr>
      <t>压力流排水管道</t>
    </r>
    <r>
      <rPr>
        <sz val="13"/>
        <rFont val="Times New Roman"/>
        <charset val="134"/>
      </rPr>
      <t>25m</t>
    </r>
    <r>
      <rPr>
        <sz val="13"/>
        <rFont val="方正仿宋简体"/>
        <charset val="134"/>
      </rPr>
      <t>，</t>
    </r>
    <r>
      <rPr>
        <sz val="13"/>
        <rFont val="Times New Roman"/>
        <charset val="134"/>
      </rPr>
      <t>de315PE</t>
    </r>
    <r>
      <rPr>
        <sz val="13"/>
        <rFont val="方正仿宋简体"/>
        <charset val="134"/>
      </rPr>
      <t>重力流排水管道</t>
    </r>
    <r>
      <rPr>
        <sz val="13"/>
        <rFont val="Times New Roman"/>
        <charset val="134"/>
      </rPr>
      <t>48m</t>
    </r>
    <r>
      <rPr>
        <sz val="13"/>
        <rFont val="方正仿宋简体"/>
        <charset val="134"/>
      </rPr>
      <t>，</t>
    </r>
    <r>
      <rPr>
        <sz val="13"/>
        <rFont val="Times New Roman"/>
        <charset val="134"/>
      </rPr>
      <t>de315HDPE</t>
    </r>
    <r>
      <rPr>
        <sz val="13"/>
        <rFont val="方正仿宋简体"/>
        <charset val="134"/>
      </rPr>
      <t>双壁波纹重力流排水管道</t>
    </r>
    <r>
      <rPr>
        <sz val="13"/>
        <rFont val="Times New Roman"/>
        <charset val="134"/>
      </rPr>
      <t>8.099km</t>
    </r>
    <r>
      <rPr>
        <sz val="13"/>
        <rFont val="方正仿宋简体"/>
        <charset val="134"/>
      </rPr>
      <t>，</t>
    </r>
    <r>
      <rPr>
        <sz val="13"/>
        <rFont val="Times New Roman"/>
        <charset val="134"/>
      </rPr>
      <t>de110PE</t>
    </r>
    <r>
      <rPr>
        <sz val="13"/>
        <rFont val="方正仿宋简体"/>
        <charset val="134"/>
      </rPr>
      <t>再生水管道</t>
    </r>
    <r>
      <rPr>
        <sz val="13"/>
        <rFont val="Times New Roman"/>
        <charset val="134"/>
      </rPr>
      <t>1.326km</t>
    </r>
    <r>
      <rPr>
        <sz val="13"/>
        <rFont val="方正仿宋简体"/>
        <charset val="134"/>
      </rPr>
      <t>，</t>
    </r>
    <r>
      <rPr>
        <sz val="13"/>
        <rFont val="Times New Roman"/>
        <charset val="134"/>
      </rPr>
      <t>del10PE</t>
    </r>
    <r>
      <rPr>
        <sz val="13"/>
        <rFont val="方正仿宋简体"/>
        <charset val="134"/>
      </rPr>
      <t>再生水管道</t>
    </r>
    <r>
      <rPr>
        <sz val="13"/>
        <rFont val="Times New Roman"/>
        <charset val="134"/>
      </rPr>
      <t>41m</t>
    </r>
    <r>
      <rPr>
        <sz val="13"/>
        <rFont val="方正仿宋简体"/>
        <charset val="134"/>
      </rPr>
      <t>，配套排水检查井</t>
    </r>
    <r>
      <rPr>
        <sz val="13"/>
        <rFont val="Times New Roman"/>
        <charset val="134"/>
      </rPr>
      <t>258</t>
    </r>
    <r>
      <rPr>
        <sz val="13"/>
        <rFont val="方正仿宋简体"/>
        <charset val="134"/>
      </rPr>
      <t>座、一体化污水提升泵站</t>
    </r>
    <r>
      <rPr>
        <sz val="13"/>
        <rFont val="Times New Roman"/>
        <charset val="134"/>
      </rPr>
      <t>4</t>
    </r>
    <r>
      <rPr>
        <sz val="13"/>
        <rFont val="方正仿宋简体"/>
        <charset val="134"/>
      </rPr>
      <t>座、污水处理站</t>
    </r>
    <r>
      <rPr>
        <sz val="13"/>
        <rFont val="Times New Roman"/>
        <charset val="134"/>
      </rPr>
      <t>1</t>
    </r>
    <r>
      <rPr>
        <sz val="13"/>
        <rFont val="方正仿宋简体"/>
        <charset val="134"/>
      </rPr>
      <t>座等相关附属设施设备。项目建成后，所形成的固定资产纳入衔接项目资产管理，权属归村集体所有。</t>
    </r>
    <r>
      <rPr>
        <sz val="13"/>
        <rFont val="Times New Roman"/>
        <charset val="134"/>
      </rPr>
      <t xml:space="preserve">
6.</t>
    </r>
    <r>
      <rPr>
        <sz val="13"/>
        <rFont val="方正仿宋简体"/>
        <charset val="134"/>
      </rPr>
      <t>投资</t>
    </r>
    <r>
      <rPr>
        <sz val="13"/>
        <rFont val="Times New Roman"/>
        <charset val="134"/>
      </rPr>
      <t>550</t>
    </r>
    <r>
      <rPr>
        <sz val="13"/>
        <rFont val="方正仿宋简体"/>
        <charset val="134"/>
      </rPr>
      <t>万元，为恰尔巴格乡</t>
    </r>
    <r>
      <rPr>
        <sz val="13"/>
        <rFont val="Times New Roman"/>
        <charset val="134"/>
      </rPr>
      <t>16</t>
    </r>
    <r>
      <rPr>
        <sz val="13"/>
        <rFont val="方正仿宋简体"/>
        <charset val="134"/>
      </rPr>
      <t>村新建污水管网</t>
    </r>
    <r>
      <rPr>
        <sz val="13"/>
        <rFont val="Times New Roman"/>
        <charset val="134"/>
      </rPr>
      <t>11.624km</t>
    </r>
    <r>
      <rPr>
        <sz val="13"/>
        <rFont val="方正仿宋简体"/>
        <charset val="134"/>
      </rPr>
      <t>，管径</t>
    </r>
    <r>
      <rPr>
        <sz val="13"/>
        <rFont val="Times New Roman"/>
        <charset val="134"/>
      </rPr>
      <t>De110-De315</t>
    </r>
    <r>
      <rPr>
        <sz val="13"/>
        <rFont val="方正仿宋简体"/>
        <charset val="134"/>
      </rPr>
      <t>，其中</t>
    </r>
    <r>
      <rPr>
        <sz val="13"/>
        <rFont val="Times New Roman"/>
        <charset val="134"/>
      </rPr>
      <t>De315</t>
    </r>
    <r>
      <rPr>
        <sz val="13"/>
        <rFont val="方正仿宋简体"/>
        <charset val="134"/>
      </rPr>
      <t>双壁波纹管</t>
    </r>
    <r>
      <rPr>
        <sz val="13"/>
        <rFont val="Times New Roman"/>
        <charset val="134"/>
      </rPr>
      <t>7.184km</t>
    </r>
    <r>
      <rPr>
        <sz val="13"/>
        <rFont val="方正仿宋简体"/>
        <charset val="134"/>
      </rPr>
      <t>、</t>
    </r>
    <r>
      <rPr>
        <sz val="13"/>
        <rFont val="Times New Roman"/>
        <charset val="134"/>
      </rPr>
      <t>De110PE</t>
    </r>
    <r>
      <rPr>
        <sz val="13"/>
        <rFont val="方正仿宋简体"/>
        <charset val="134"/>
      </rPr>
      <t>管</t>
    </r>
    <r>
      <rPr>
        <sz val="13"/>
        <rFont val="Times New Roman"/>
        <charset val="134"/>
      </rPr>
      <t>0.605km</t>
    </r>
    <r>
      <rPr>
        <sz val="13"/>
        <rFont val="方正仿宋简体"/>
        <charset val="134"/>
      </rPr>
      <t>、</t>
    </r>
    <r>
      <rPr>
        <sz val="13"/>
        <rFont val="Times New Roman"/>
        <charset val="134"/>
      </rPr>
      <t>De315PE</t>
    </r>
    <r>
      <rPr>
        <sz val="13"/>
        <rFont val="方正仿宋简体"/>
        <charset val="134"/>
      </rPr>
      <t>管</t>
    </r>
    <r>
      <rPr>
        <sz val="13"/>
        <rFont val="Times New Roman"/>
        <charset val="134"/>
      </rPr>
      <t>0.06km</t>
    </r>
    <r>
      <rPr>
        <sz val="13"/>
        <rFont val="方正仿宋简体"/>
        <charset val="134"/>
      </rPr>
      <t>（水平导向钻）、</t>
    </r>
    <r>
      <rPr>
        <sz val="13"/>
        <rFont val="Times New Roman"/>
        <charset val="134"/>
      </rPr>
      <t>De110UPVC2.07km</t>
    </r>
    <r>
      <rPr>
        <sz val="13"/>
        <rFont val="方正仿宋简体"/>
        <charset val="134"/>
      </rPr>
      <t>、</t>
    </r>
    <r>
      <rPr>
        <sz val="13"/>
        <rFont val="Times New Roman"/>
        <charset val="134"/>
      </rPr>
      <t>De110PE</t>
    </r>
    <r>
      <rPr>
        <sz val="13"/>
        <rFont val="方正仿宋简体"/>
        <charset val="134"/>
      </rPr>
      <t>管</t>
    </r>
    <r>
      <rPr>
        <sz val="13"/>
        <rFont val="Times New Roman"/>
        <charset val="134"/>
      </rPr>
      <t>1.705km</t>
    </r>
    <r>
      <rPr>
        <sz val="13"/>
        <rFont val="方正仿宋简体"/>
        <charset val="134"/>
      </rPr>
      <t>（水平导向钻）；排水检查井</t>
    </r>
    <r>
      <rPr>
        <sz val="13"/>
        <rFont val="Times New Roman"/>
        <charset val="134"/>
      </rPr>
      <t>238</t>
    </r>
    <r>
      <rPr>
        <sz val="13"/>
        <rFont val="方正仿宋简体"/>
        <charset val="134"/>
      </rPr>
      <t>座，一体化污水提升泵站</t>
    </r>
    <r>
      <rPr>
        <sz val="13"/>
        <rFont val="Times New Roman"/>
        <charset val="134"/>
      </rPr>
      <t>3</t>
    </r>
    <r>
      <rPr>
        <sz val="13"/>
        <rFont val="方正仿宋简体"/>
        <charset val="134"/>
      </rPr>
      <t>座，配套相关附属设施设备。项目建成后，所形成的固定资产纳入衔接项目资产管理，权属归村集体所有。</t>
    </r>
  </si>
  <si>
    <r>
      <rPr>
        <sz val="20"/>
        <rFont val="方正仿宋简体"/>
        <charset val="134"/>
      </rPr>
      <t>阿瓦提镇、琼库尔恰克乡、色力布亚镇、阿拉格尔乡、阿克萨克马热勒乡、夏马勒乡、多来提巴格乡、恰尔巴格乡</t>
    </r>
  </si>
  <si>
    <r>
      <rPr>
        <sz val="20"/>
        <rFont val="方正仿宋简体"/>
        <charset val="134"/>
      </rPr>
      <t>喀什地区生态环境局巴楚县分局</t>
    </r>
  </si>
  <si>
    <r>
      <rPr>
        <sz val="20"/>
        <rFont val="方正仿宋简体"/>
        <charset val="134"/>
      </rPr>
      <t>马</t>
    </r>
    <r>
      <rPr>
        <sz val="20"/>
        <rFont val="Times New Roman"/>
        <charset val="134"/>
      </rPr>
      <t xml:space="preserve">  </t>
    </r>
    <r>
      <rPr>
        <sz val="20"/>
        <rFont val="方正仿宋简体"/>
        <charset val="134"/>
      </rPr>
      <t>俊、罗建新、李黎利、高</t>
    </r>
    <r>
      <rPr>
        <sz val="20"/>
        <rFont val="Times New Roman"/>
        <charset val="134"/>
      </rPr>
      <t xml:space="preserve">  </t>
    </r>
    <r>
      <rPr>
        <sz val="20"/>
        <rFont val="方正仿宋简体"/>
        <charset val="134"/>
      </rPr>
      <t>疆、蒋久健、李鹏辉、贾中元</t>
    </r>
  </si>
  <si>
    <r>
      <rPr>
        <b/>
        <sz val="18"/>
        <rFont val="方正仿宋简体"/>
        <charset val="134"/>
      </rPr>
      <t>总投资：</t>
    </r>
    <r>
      <rPr>
        <sz val="18"/>
        <rFont val="Times New Roman"/>
        <charset val="134"/>
      </rPr>
      <t>7844</t>
    </r>
    <r>
      <rPr>
        <sz val="18"/>
        <rFont val="方正仿宋简体"/>
        <charset val="134"/>
      </rPr>
      <t>万元</t>
    </r>
    <r>
      <rPr>
        <sz val="18"/>
        <rFont val="Times New Roman"/>
        <charset val="134"/>
      </rPr>
      <t xml:space="preserve">
</t>
    </r>
    <r>
      <rPr>
        <b/>
        <sz val="18"/>
        <rFont val="方正仿宋简体"/>
        <charset val="134"/>
      </rPr>
      <t>建设内容：</t>
    </r>
    <r>
      <rPr>
        <sz val="18"/>
        <rFont val="方正仿宋简体"/>
        <charset val="134"/>
      </rPr>
      <t>为</t>
    </r>
    <r>
      <rPr>
        <sz val="18"/>
        <rFont val="Times New Roman"/>
        <charset val="134"/>
      </rPr>
      <t>9</t>
    </r>
    <r>
      <rPr>
        <sz val="18"/>
        <rFont val="方正仿宋简体"/>
        <charset val="134"/>
      </rPr>
      <t>个地区级乡村振兴示范村新建污水管网</t>
    </r>
    <r>
      <rPr>
        <sz val="18"/>
        <rFont val="Times New Roman"/>
        <charset val="134"/>
      </rPr>
      <t>132.285km</t>
    </r>
    <r>
      <rPr>
        <sz val="18"/>
        <rFont val="方正仿宋简体"/>
        <charset val="134"/>
      </rPr>
      <t>，管径为</t>
    </r>
    <r>
      <rPr>
        <sz val="18"/>
        <rFont val="Times New Roman"/>
        <charset val="134"/>
      </rPr>
      <t>DN100-DN300</t>
    </r>
    <r>
      <rPr>
        <sz val="18"/>
        <rFont val="方正仿宋简体"/>
        <charset val="134"/>
      </rPr>
      <t>，配套检查井</t>
    </r>
    <r>
      <rPr>
        <sz val="18"/>
        <rFont val="Times New Roman"/>
        <charset val="134"/>
      </rPr>
      <t>720</t>
    </r>
    <r>
      <rPr>
        <sz val="18"/>
        <rFont val="方正仿宋简体"/>
        <charset val="134"/>
      </rPr>
      <t>座、污水提升泵站</t>
    </r>
    <r>
      <rPr>
        <sz val="18"/>
        <rFont val="Times New Roman"/>
        <charset val="134"/>
      </rPr>
      <t>35</t>
    </r>
    <r>
      <rPr>
        <sz val="18"/>
        <rFont val="方正仿宋简体"/>
        <charset val="134"/>
      </rPr>
      <t>座、污水处理设施等相关附属设施；项目建成后，所形成的固定资产纳入衔接项目资产管理，权属归村集体所有。</t>
    </r>
  </si>
  <si>
    <r>
      <rPr>
        <sz val="20"/>
        <rFont val="方正仿宋简体"/>
        <charset val="134"/>
      </rPr>
      <t>巴楚县</t>
    </r>
    <r>
      <rPr>
        <sz val="20"/>
        <rFont val="Times New Roman"/>
        <charset val="134"/>
      </rPr>
      <t>2024</t>
    </r>
    <r>
      <rPr>
        <sz val="20"/>
        <rFont val="方正仿宋简体"/>
        <charset val="134"/>
      </rPr>
      <t>年乡村振兴示范村建设项目</t>
    </r>
  </si>
  <si>
    <r>
      <rPr>
        <sz val="20"/>
        <rFont val="方正仿宋简体"/>
        <charset val="134"/>
      </rPr>
      <t>阿瓦提镇</t>
    </r>
    <r>
      <rPr>
        <sz val="20"/>
        <rFont val="Times New Roman"/>
        <charset val="134"/>
      </rPr>
      <t>4</t>
    </r>
    <r>
      <rPr>
        <sz val="20"/>
        <rFont val="方正仿宋简体"/>
        <charset val="134"/>
      </rPr>
      <t>村、琼库尔恰克乡</t>
    </r>
    <r>
      <rPr>
        <sz val="20"/>
        <rFont val="Times New Roman"/>
        <charset val="134"/>
      </rPr>
      <t>16</t>
    </r>
    <r>
      <rPr>
        <sz val="20"/>
        <rFont val="方正仿宋简体"/>
        <charset val="134"/>
      </rPr>
      <t>村、色力布亚镇</t>
    </r>
    <r>
      <rPr>
        <sz val="20"/>
        <rFont val="Times New Roman"/>
        <charset val="134"/>
      </rPr>
      <t>16</t>
    </r>
    <r>
      <rPr>
        <sz val="20"/>
        <rFont val="方正仿宋简体"/>
        <charset val="134"/>
      </rPr>
      <t>村、阿拉格尔乡</t>
    </r>
    <r>
      <rPr>
        <sz val="20"/>
        <rFont val="Times New Roman"/>
        <charset val="134"/>
      </rPr>
      <t>18</t>
    </r>
    <r>
      <rPr>
        <sz val="20"/>
        <rFont val="方正仿宋简体"/>
        <charset val="134"/>
      </rPr>
      <t>村、夏马勒乡</t>
    </r>
    <r>
      <rPr>
        <sz val="20"/>
        <rFont val="Times New Roman"/>
        <charset val="134"/>
      </rPr>
      <t>10</t>
    </r>
    <r>
      <rPr>
        <sz val="20"/>
        <rFont val="方正仿宋简体"/>
        <charset val="134"/>
      </rPr>
      <t>村、恰尔巴格乡</t>
    </r>
    <r>
      <rPr>
        <sz val="20"/>
        <rFont val="Times New Roman"/>
        <charset val="134"/>
      </rPr>
      <t>3</t>
    </r>
    <r>
      <rPr>
        <sz val="20"/>
        <rFont val="方正仿宋简体"/>
        <charset val="134"/>
      </rPr>
      <t>村、</t>
    </r>
    <r>
      <rPr>
        <sz val="20"/>
        <rFont val="Times New Roman"/>
        <charset val="134"/>
      </rPr>
      <t>16</t>
    </r>
    <r>
      <rPr>
        <sz val="20"/>
        <rFont val="方正仿宋简体"/>
        <charset val="134"/>
      </rPr>
      <t>村</t>
    </r>
  </si>
  <si>
    <r>
      <rPr>
        <b/>
        <sz val="20"/>
        <rFont val="方正仿宋简体"/>
        <charset val="134"/>
      </rPr>
      <t>总投资：</t>
    </r>
    <r>
      <rPr>
        <sz val="20"/>
        <rFont val="Times New Roman"/>
        <charset val="134"/>
      </rPr>
      <t>325.21</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t>
    </r>
    <r>
      <rPr>
        <sz val="20"/>
        <rFont val="Times New Roman"/>
        <charset val="134"/>
      </rPr>
      <t>1.</t>
    </r>
    <r>
      <rPr>
        <sz val="20"/>
        <rFont val="方正仿宋简体"/>
        <charset val="134"/>
      </rPr>
      <t>投资</t>
    </r>
    <r>
      <rPr>
        <sz val="20"/>
        <rFont val="Times New Roman"/>
        <charset val="134"/>
      </rPr>
      <t>71.4</t>
    </r>
    <r>
      <rPr>
        <sz val="20"/>
        <rFont val="方正仿宋简体"/>
        <charset val="134"/>
      </rPr>
      <t>万元，为阿瓦提镇</t>
    </r>
    <r>
      <rPr>
        <sz val="20"/>
        <rFont val="Times New Roman"/>
        <charset val="134"/>
      </rPr>
      <t>4</t>
    </r>
    <r>
      <rPr>
        <sz val="20"/>
        <rFont val="方正仿宋简体"/>
        <charset val="134"/>
      </rPr>
      <t>村新建小市场</t>
    </r>
    <r>
      <rPr>
        <sz val="20"/>
        <rFont val="Times New Roman"/>
        <charset val="134"/>
      </rPr>
      <t>1</t>
    </r>
    <r>
      <rPr>
        <sz val="20"/>
        <rFont val="方正仿宋简体"/>
        <charset val="134"/>
      </rPr>
      <t>座、建筑面积为</t>
    </r>
    <r>
      <rPr>
        <sz val="20"/>
        <rFont val="Times New Roman"/>
        <charset val="134"/>
      </rPr>
      <t>61.32</t>
    </r>
    <r>
      <rPr>
        <sz val="20"/>
        <rFont val="宋体"/>
        <charset val="134"/>
      </rPr>
      <t>㎡</t>
    </r>
    <r>
      <rPr>
        <sz val="20"/>
        <rFont val="方正仿宋简体"/>
        <charset val="134"/>
      </rPr>
      <t>，水冲式厕所</t>
    </r>
    <r>
      <rPr>
        <sz val="20"/>
        <rFont val="Times New Roman"/>
        <charset val="134"/>
      </rPr>
      <t>1</t>
    </r>
    <r>
      <rPr>
        <sz val="20"/>
        <rFont val="方正仿宋简体"/>
        <charset val="134"/>
      </rPr>
      <t>座、建筑面积为</t>
    </r>
    <r>
      <rPr>
        <sz val="20"/>
        <rFont val="Times New Roman"/>
        <charset val="134"/>
      </rPr>
      <t>81.78</t>
    </r>
    <r>
      <rPr>
        <sz val="20"/>
        <rFont val="宋体"/>
        <charset val="134"/>
      </rPr>
      <t>㎡</t>
    </r>
    <r>
      <rPr>
        <sz val="20"/>
        <rFont val="方正仿宋简体"/>
        <charset val="134"/>
      </rPr>
      <t>；地面硬化</t>
    </r>
    <r>
      <rPr>
        <sz val="20"/>
        <rFont val="Times New Roman"/>
        <charset val="134"/>
      </rPr>
      <t>700</t>
    </r>
    <r>
      <rPr>
        <sz val="20"/>
        <rFont val="宋体"/>
        <charset val="134"/>
      </rPr>
      <t>㎡</t>
    </r>
    <r>
      <rPr>
        <sz val="20"/>
        <rFont val="方正仿宋简体"/>
        <charset val="134"/>
      </rPr>
      <t>，配套建设给排水、电力等相关附属设施。</t>
    </r>
    <r>
      <rPr>
        <sz val="20"/>
        <rFont val="Times New Roman"/>
        <charset val="134"/>
      </rPr>
      <t xml:space="preserve">
2.</t>
    </r>
    <r>
      <rPr>
        <sz val="20"/>
        <rFont val="方正仿宋简体"/>
        <charset val="134"/>
      </rPr>
      <t>投资</t>
    </r>
    <r>
      <rPr>
        <sz val="20"/>
        <rFont val="Times New Roman"/>
        <charset val="134"/>
      </rPr>
      <t>35</t>
    </r>
    <r>
      <rPr>
        <sz val="20"/>
        <rFont val="方正仿宋简体"/>
        <charset val="134"/>
      </rPr>
      <t>万元，为琼库尔恰克乡</t>
    </r>
    <r>
      <rPr>
        <sz val="20"/>
        <rFont val="Times New Roman"/>
        <charset val="134"/>
      </rPr>
      <t>16</t>
    </r>
    <r>
      <rPr>
        <sz val="20"/>
        <rFont val="方正仿宋简体"/>
        <charset val="134"/>
      </rPr>
      <t>村购买购买自走式棉花喷药机</t>
    </r>
    <r>
      <rPr>
        <sz val="20"/>
        <rFont val="Times New Roman"/>
        <charset val="134"/>
      </rPr>
      <t>1</t>
    </r>
    <r>
      <rPr>
        <sz val="20"/>
        <rFont val="方正仿宋简体"/>
        <charset val="134"/>
      </rPr>
      <t>台、购置无人机</t>
    </r>
    <r>
      <rPr>
        <sz val="20"/>
        <rFont val="Times New Roman"/>
        <charset val="134"/>
      </rPr>
      <t>1</t>
    </r>
    <r>
      <rPr>
        <sz val="20"/>
        <rFont val="方正仿宋简体"/>
        <charset val="134"/>
      </rPr>
      <t>台、购置分流式平土机（幅宽</t>
    </r>
    <r>
      <rPr>
        <sz val="20"/>
        <rFont val="Times New Roman"/>
        <charset val="134"/>
      </rPr>
      <t>6m</t>
    </r>
    <r>
      <rPr>
        <sz val="20"/>
        <rFont val="方正仿宋简体"/>
        <charset val="134"/>
      </rPr>
      <t>）</t>
    </r>
    <r>
      <rPr>
        <sz val="20"/>
        <rFont val="Times New Roman"/>
        <charset val="134"/>
      </rPr>
      <t>2</t>
    </r>
    <r>
      <rPr>
        <sz val="20"/>
        <rFont val="方正仿宋简体"/>
        <charset val="134"/>
      </rPr>
      <t>台。</t>
    </r>
    <r>
      <rPr>
        <sz val="20"/>
        <rFont val="Times New Roman"/>
        <charset val="134"/>
      </rPr>
      <t xml:space="preserve">
3.</t>
    </r>
    <r>
      <rPr>
        <sz val="20"/>
        <rFont val="方正仿宋简体"/>
        <charset val="134"/>
      </rPr>
      <t>投资</t>
    </r>
    <r>
      <rPr>
        <sz val="20"/>
        <rFont val="Times New Roman"/>
        <charset val="134"/>
      </rPr>
      <t>18</t>
    </r>
    <r>
      <rPr>
        <sz val="20"/>
        <rFont val="方正仿宋简体"/>
        <charset val="134"/>
      </rPr>
      <t>万元，为色力布亚镇</t>
    </r>
    <r>
      <rPr>
        <sz val="20"/>
        <rFont val="Times New Roman"/>
        <charset val="134"/>
      </rPr>
      <t>16</t>
    </r>
    <r>
      <rPr>
        <sz val="20"/>
        <rFont val="方正仿宋简体"/>
        <charset val="134"/>
      </rPr>
      <t>村全村每个小组新建垃圾收集站配备</t>
    </r>
    <r>
      <rPr>
        <sz val="20"/>
        <rFont val="Times New Roman"/>
        <charset val="134"/>
      </rPr>
      <t>6</t>
    </r>
    <r>
      <rPr>
        <sz val="20"/>
        <rFont val="方正仿宋简体"/>
        <charset val="134"/>
      </rPr>
      <t>个垃圾船及地面硬化。</t>
    </r>
    <r>
      <rPr>
        <sz val="20"/>
        <rFont val="Times New Roman"/>
        <charset val="134"/>
      </rPr>
      <t xml:space="preserve">
4.</t>
    </r>
    <r>
      <rPr>
        <sz val="20"/>
        <rFont val="方正仿宋简体"/>
        <charset val="134"/>
      </rPr>
      <t>投资</t>
    </r>
    <r>
      <rPr>
        <sz val="20"/>
        <rFont val="Times New Roman"/>
        <charset val="134"/>
      </rPr>
      <t>4</t>
    </r>
    <r>
      <rPr>
        <sz val="20"/>
        <rFont val="方正仿宋简体"/>
        <charset val="134"/>
      </rPr>
      <t>万元，为阿拉格尔乡</t>
    </r>
    <r>
      <rPr>
        <sz val="20"/>
        <rFont val="Times New Roman"/>
        <charset val="134"/>
      </rPr>
      <t>18</t>
    </r>
    <r>
      <rPr>
        <sz val="20"/>
        <rFont val="方正仿宋简体"/>
        <charset val="134"/>
      </rPr>
      <t>村采购垃圾船</t>
    </r>
    <r>
      <rPr>
        <sz val="20"/>
        <rFont val="Times New Roman"/>
        <charset val="134"/>
      </rPr>
      <t>8</t>
    </r>
    <r>
      <rPr>
        <sz val="20"/>
        <rFont val="方正仿宋简体"/>
        <charset val="134"/>
      </rPr>
      <t>个。</t>
    </r>
    <r>
      <rPr>
        <sz val="20"/>
        <rFont val="Times New Roman"/>
        <charset val="134"/>
      </rPr>
      <t xml:space="preserve">
5.</t>
    </r>
    <r>
      <rPr>
        <sz val="20"/>
        <rFont val="方正仿宋简体"/>
        <charset val="134"/>
      </rPr>
      <t>投资</t>
    </r>
    <r>
      <rPr>
        <sz val="20"/>
        <rFont val="Times New Roman"/>
        <charset val="134"/>
      </rPr>
      <t>174.01</t>
    </r>
    <r>
      <rPr>
        <sz val="20"/>
        <rFont val="方正仿宋简体"/>
        <charset val="134"/>
      </rPr>
      <t>万元，为夏马勒乡</t>
    </r>
    <r>
      <rPr>
        <sz val="20"/>
        <rFont val="Times New Roman"/>
        <charset val="134"/>
      </rPr>
      <t>10</t>
    </r>
    <r>
      <rPr>
        <sz val="20"/>
        <rFont val="方正仿宋简体"/>
        <charset val="134"/>
      </rPr>
      <t>村新建渠系建筑物</t>
    </r>
    <r>
      <rPr>
        <sz val="20"/>
        <rFont val="Times New Roman"/>
        <charset val="134"/>
      </rPr>
      <t>20</t>
    </r>
    <r>
      <rPr>
        <sz val="20"/>
        <rFont val="方正仿宋简体"/>
        <charset val="134"/>
      </rPr>
      <t>座；改建防渗渠</t>
    </r>
    <r>
      <rPr>
        <sz val="20"/>
        <rFont val="Times New Roman"/>
        <charset val="134"/>
      </rPr>
      <t>2.11km</t>
    </r>
    <r>
      <rPr>
        <sz val="20"/>
        <rFont val="方正仿宋简体"/>
        <charset val="134"/>
      </rPr>
      <t>、排碱渠清淤疏通</t>
    </r>
    <r>
      <rPr>
        <sz val="20"/>
        <rFont val="Times New Roman"/>
        <charset val="134"/>
      </rPr>
      <t>3.2km</t>
    </r>
    <r>
      <rPr>
        <sz val="20"/>
        <rFont val="方正仿宋简体"/>
        <charset val="134"/>
      </rPr>
      <t>；购置移动摊位</t>
    </r>
    <r>
      <rPr>
        <sz val="20"/>
        <rFont val="Times New Roman"/>
        <charset val="134"/>
      </rPr>
      <t>5</t>
    </r>
    <r>
      <rPr>
        <sz val="20"/>
        <rFont val="方正仿宋简体"/>
        <charset val="134"/>
      </rPr>
      <t>个、垃圾船</t>
    </r>
    <r>
      <rPr>
        <sz val="20"/>
        <rFont val="Times New Roman"/>
        <charset val="134"/>
      </rPr>
      <t>3</t>
    </r>
    <r>
      <rPr>
        <sz val="20"/>
        <rFont val="方正仿宋简体"/>
        <charset val="134"/>
      </rPr>
      <t>个，配套相关附属设施设备。</t>
    </r>
    <r>
      <rPr>
        <sz val="20"/>
        <rFont val="Times New Roman"/>
        <charset val="134"/>
      </rPr>
      <t xml:space="preserve">
6.</t>
    </r>
    <r>
      <rPr>
        <sz val="20"/>
        <rFont val="方正仿宋简体"/>
        <charset val="134"/>
      </rPr>
      <t>投资</t>
    </r>
    <r>
      <rPr>
        <sz val="20"/>
        <rFont val="Times New Roman"/>
        <charset val="134"/>
      </rPr>
      <t>22.8</t>
    </r>
    <r>
      <rPr>
        <sz val="20"/>
        <rFont val="方正仿宋简体"/>
        <charset val="134"/>
      </rPr>
      <t>万元，为恰尔巴格乡</t>
    </r>
    <r>
      <rPr>
        <sz val="20"/>
        <rFont val="Times New Roman"/>
        <charset val="134"/>
      </rPr>
      <t>3</t>
    </r>
    <r>
      <rPr>
        <sz val="20"/>
        <rFont val="方正仿宋简体"/>
        <charset val="134"/>
      </rPr>
      <t>村购置垃圾船</t>
    </r>
    <r>
      <rPr>
        <sz val="20"/>
        <rFont val="Times New Roman"/>
        <charset val="134"/>
      </rPr>
      <t>8</t>
    </r>
    <r>
      <rPr>
        <sz val="20"/>
        <rFont val="方正仿宋简体"/>
        <charset val="134"/>
      </rPr>
      <t>个；为</t>
    </r>
    <r>
      <rPr>
        <sz val="20"/>
        <rFont val="Times New Roman"/>
        <charset val="134"/>
      </rPr>
      <t>16</t>
    </r>
    <r>
      <rPr>
        <sz val="20"/>
        <rFont val="方正仿宋简体"/>
        <charset val="134"/>
      </rPr>
      <t>村新建公共厕所</t>
    </r>
    <r>
      <rPr>
        <sz val="20"/>
        <rFont val="Times New Roman"/>
        <charset val="134"/>
      </rPr>
      <t>51.25</t>
    </r>
    <r>
      <rPr>
        <sz val="20"/>
        <rFont val="宋体"/>
        <charset val="134"/>
      </rPr>
      <t>㎡</t>
    </r>
    <r>
      <rPr>
        <sz val="20"/>
        <rFont val="方正仿宋简体"/>
        <charset val="134"/>
      </rPr>
      <t>，配备相关附属设施设备。</t>
    </r>
  </si>
  <si>
    <r>
      <rPr>
        <sz val="20"/>
        <rFont val="方正仿宋简体"/>
        <charset val="134"/>
      </rPr>
      <t>阿瓦提镇、琼库尔恰克乡、色力布亚镇、阿拉格尔乡、多来提巴格乡、恰尔巴格乡</t>
    </r>
  </si>
  <si>
    <r>
      <rPr>
        <sz val="20"/>
        <rFont val="方正仿宋简体"/>
        <charset val="134"/>
      </rPr>
      <t>何彬龙、罗建新、高</t>
    </r>
    <r>
      <rPr>
        <sz val="20"/>
        <rFont val="Times New Roman"/>
        <charset val="134"/>
      </rPr>
      <t xml:space="preserve">  </t>
    </r>
    <r>
      <rPr>
        <sz val="20"/>
        <rFont val="方正仿宋简体"/>
        <charset val="134"/>
      </rPr>
      <t>疆、蒋久健、李鹏辉、木拉提</t>
    </r>
    <r>
      <rPr>
        <sz val="20"/>
        <rFont val="Times New Roman"/>
        <charset val="134"/>
      </rPr>
      <t>·</t>
    </r>
    <r>
      <rPr>
        <sz val="20"/>
        <rFont val="方正仿宋简体"/>
        <charset val="134"/>
      </rPr>
      <t>库尔班、贾中元</t>
    </r>
  </si>
  <si>
    <r>
      <rPr>
        <sz val="20"/>
        <rFont val="方正仿宋简体"/>
        <charset val="134"/>
      </rPr>
      <t>农机设备</t>
    </r>
    <r>
      <rPr>
        <sz val="20"/>
        <rFont val="Times New Roman"/>
        <charset val="134"/>
      </rPr>
      <t>≥4</t>
    </r>
    <r>
      <rPr>
        <sz val="20"/>
        <rFont val="方正仿宋简体"/>
        <charset val="134"/>
      </rPr>
      <t>台、小市场</t>
    </r>
    <r>
      <rPr>
        <sz val="20"/>
        <rFont val="Times New Roman"/>
        <charset val="134"/>
      </rPr>
      <t>≥61.32</t>
    </r>
    <r>
      <rPr>
        <sz val="20"/>
        <rFont val="宋体"/>
        <charset val="134"/>
      </rPr>
      <t>㎡</t>
    </r>
    <r>
      <rPr>
        <sz val="20"/>
        <rFont val="方正仿宋简体"/>
        <charset val="134"/>
      </rPr>
      <t>、垃圾船</t>
    </r>
    <r>
      <rPr>
        <sz val="20"/>
        <rFont val="Times New Roman"/>
        <charset val="134"/>
      </rPr>
      <t>≥25</t>
    </r>
    <r>
      <rPr>
        <sz val="20"/>
        <rFont val="方正仿宋简体"/>
        <charset val="134"/>
      </rPr>
      <t>个、公共厕所</t>
    </r>
    <r>
      <rPr>
        <sz val="20"/>
        <rFont val="Times New Roman"/>
        <charset val="134"/>
      </rPr>
      <t>≥133.03</t>
    </r>
    <r>
      <rPr>
        <sz val="20"/>
        <rFont val="宋体"/>
        <charset val="134"/>
      </rPr>
      <t>㎡</t>
    </r>
    <r>
      <rPr>
        <sz val="20"/>
        <rFont val="方正仿宋简体"/>
        <charset val="134"/>
      </rPr>
      <t>，并配套垃圾处理等农村公共基础设施，项目验收合格率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社会效益：不断提升人居环境整治，同时增加村集体收入，提升农民生活幸福感。</t>
    </r>
  </si>
  <si>
    <t>BCX066</t>
  </si>
  <si>
    <r>
      <rPr>
        <b/>
        <sz val="22"/>
        <rFont val="方正小标宋简体"/>
        <charset val="134"/>
      </rPr>
      <t>四</t>
    </r>
  </si>
  <si>
    <r>
      <rPr>
        <b/>
        <sz val="22"/>
        <rFont val="方正小标宋简体"/>
        <charset val="134"/>
      </rPr>
      <t>易地搬迁后扶</t>
    </r>
  </si>
  <si>
    <r>
      <rPr>
        <sz val="20"/>
        <rFont val="方正仿宋简体"/>
        <charset val="0"/>
      </rPr>
      <t>地方政府易地扶贫搬迁贷款债券贴息补助项目</t>
    </r>
  </si>
  <si>
    <r>
      <rPr>
        <sz val="20"/>
        <rFont val="方正仿宋简体"/>
        <charset val="134"/>
      </rPr>
      <t>易地搬迁后扶</t>
    </r>
  </si>
  <si>
    <r>
      <rPr>
        <sz val="20"/>
        <rFont val="方正仿宋简体"/>
        <charset val="134"/>
      </rPr>
      <t>易地扶贫搬迁贷款债券贴息补助</t>
    </r>
  </si>
  <si>
    <r>
      <rPr>
        <sz val="20"/>
        <rFont val="方正仿宋简体"/>
        <charset val="134"/>
      </rPr>
      <t>万元</t>
    </r>
  </si>
  <si>
    <r>
      <rPr>
        <sz val="20"/>
        <rFont val="方正仿宋简体"/>
        <charset val="134"/>
      </rPr>
      <t>县财政局</t>
    </r>
  </si>
  <si>
    <r>
      <rPr>
        <sz val="20"/>
        <rFont val="方正仿宋简体"/>
        <charset val="134"/>
      </rPr>
      <t>朱</t>
    </r>
    <r>
      <rPr>
        <sz val="20"/>
        <rFont val="Times New Roman"/>
        <charset val="134"/>
      </rPr>
      <t xml:space="preserve">  </t>
    </r>
    <r>
      <rPr>
        <sz val="20"/>
        <rFont val="方正仿宋简体"/>
        <charset val="134"/>
      </rPr>
      <t>燕</t>
    </r>
  </si>
  <si>
    <r>
      <rPr>
        <sz val="20"/>
        <rFont val="方正仿宋简体"/>
        <charset val="134"/>
      </rPr>
      <t>巴楚镇幸福园社区电力改造提升项目</t>
    </r>
  </si>
  <si>
    <r>
      <rPr>
        <sz val="20"/>
        <rFont val="方正仿宋简体"/>
        <charset val="0"/>
      </rPr>
      <t>必要基础设施建设</t>
    </r>
  </si>
  <si>
    <r>
      <rPr>
        <sz val="20"/>
        <rFont val="方正仿宋简体"/>
        <charset val="134"/>
      </rPr>
      <t>巴楚镇幸福园社区</t>
    </r>
  </si>
  <si>
    <r>
      <rPr>
        <sz val="20"/>
        <rFont val="方正仿宋简体"/>
        <charset val="134"/>
      </rPr>
      <t>县发展和改革委员会</t>
    </r>
  </si>
  <si>
    <r>
      <rPr>
        <sz val="20"/>
        <rFont val="方正仿宋简体"/>
        <charset val="134"/>
      </rPr>
      <t>铺设电缆</t>
    </r>
    <r>
      <rPr>
        <sz val="20"/>
        <rFont val="Times New Roman"/>
        <charset val="134"/>
      </rPr>
      <t>≥6.905km</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社会效益：提升易地搬迁点</t>
    </r>
    <r>
      <rPr>
        <sz val="20"/>
        <rFont val="Times New Roman"/>
        <charset val="134"/>
      </rPr>
      <t>813</t>
    </r>
    <r>
      <rPr>
        <sz val="20"/>
        <rFont val="方正仿宋简体"/>
        <charset val="134"/>
      </rPr>
      <t>户农户用电安全。</t>
    </r>
  </si>
  <si>
    <r>
      <rPr>
        <b/>
        <sz val="22"/>
        <rFont val="方正小标宋简体"/>
        <charset val="134"/>
      </rPr>
      <t>五</t>
    </r>
  </si>
  <si>
    <r>
      <rPr>
        <b/>
        <sz val="22"/>
        <rFont val="方正小标宋简体"/>
        <charset val="134"/>
      </rPr>
      <t>巩固三保障成果</t>
    </r>
  </si>
  <si>
    <r>
      <rPr>
        <sz val="20"/>
        <rFont val="方正仿宋简体"/>
        <charset val="134"/>
      </rPr>
      <t>雨露计划</t>
    </r>
  </si>
  <si>
    <r>
      <rPr>
        <sz val="20"/>
        <rFont val="方正仿宋简体"/>
        <charset val="134"/>
      </rPr>
      <t>巩固三保障成果</t>
    </r>
  </si>
  <si>
    <r>
      <rPr>
        <sz val="20"/>
        <rFont val="方正仿宋简体"/>
        <charset val="134"/>
      </rPr>
      <t>县教育局</t>
    </r>
  </si>
  <si>
    <r>
      <rPr>
        <sz val="20"/>
        <rFont val="方正仿宋简体"/>
        <charset val="134"/>
      </rPr>
      <t>陈洪琴</t>
    </r>
  </si>
  <si>
    <r>
      <rPr>
        <sz val="20"/>
        <rFont val="方正仿宋简体"/>
        <charset val="134"/>
      </rPr>
      <t>项目覆盖乡镇数量≥</t>
    </r>
    <r>
      <rPr>
        <sz val="20"/>
        <rFont val="Times New Roman"/>
        <charset val="134"/>
      </rPr>
      <t>11</t>
    </r>
    <r>
      <rPr>
        <sz val="20"/>
        <rFont val="方正仿宋简体"/>
        <charset val="134"/>
      </rPr>
      <t>个，资助资金足额发放率</t>
    </r>
    <r>
      <rPr>
        <sz val="20"/>
        <rFont val="Times New Roman"/>
        <charset val="134"/>
      </rPr>
      <t>=100%</t>
    </r>
    <r>
      <rPr>
        <sz val="20"/>
        <rFont val="方正仿宋简体"/>
        <charset val="134"/>
      </rPr>
      <t>，资助标准</t>
    </r>
    <r>
      <rPr>
        <sz val="20"/>
        <rFont val="Times New Roman"/>
        <charset val="134"/>
      </rPr>
      <t>=3000</t>
    </r>
    <r>
      <rPr>
        <sz val="20"/>
        <rFont val="方正仿宋简体"/>
        <charset val="134"/>
      </rPr>
      <t>元</t>
    </r>
    <r>
      <rPr>
        <sz val="20"/>
        <rFont val="Times New Roman"/>
        <charset val="134"/>
      </rPr>
      <t>/</t>
    </r>
    <r>
      <rPr>
        <sz val="20"/>
        <rFont val="方正仿宋简体"/>
        <charset val="134"/>
      </rPr>
      <t>学年，受助学生满意度≥</t>
    </r>
    <r>
      <rPr>
        <sz val="20"/>
        <rFont val="Times New Roman"/>
        <charset val="134"/>
      </rPr>
      <t>95%</t>
    </r>
    <r>
      <rPr>
        <sz val="20"/>
        <rFont val="方正仿宋简体"/>
        <charset val="134"/>
      </rPr>
      <t>。</t>
    </r>
    <r>
      <rPr>
        <sz val="20"/>
        <rFont val="Times New Roman"/>
        <charset val="134"/>
      </rPr>
      <t xml:space="preserve">
</t>
    </r>
    <r>
      <rPr>
        <sz val="20"/>
        <rFont val="方正仿宋简体"/>
        <charset val="134"/>
      </rPr>
      <t>社会效益：受益脱贫户（含监测帮扶对象）子女人数≥</t>
    </r>
    <r>
      <rPr>
        <sz val="20"/>
        <rFont val="Times New Roman"/>
        <charset val="134"/>
      </rPr>
      <t>4700</t>
    </r>
    <r>
      <rPr>
        <sz val="20"/>
        <rFont val="方正仿宋简体"/>
        <charset val="134"/>
      </rPr>
      <t>人，通过项目实施，使我县部分家庭接受高等职业教育的人口比例逐步提高，持续提升脱贫人口或监测帮扶对象家庭接受中高等职业教育比例，减轻脱贫户及监测帮扶学生和家庭就学压力。</t>
    </r>
  </si>
  <si>
    <r>
      <rPr>
        <b/>
        <sz val="22"/>
        <rFont val="方正小标宋简体"/>
        <charset val="134"/>
      </rPr>
      <t>六</t>
    </r>
  </si>
  <si>
    <r>
      <rPr>
        <b/>
        <sz val="22"/>
        <rFont val="方正小标宋简体"/>
        <charset val="134"/>
      </rPr>
      <t>项目管理费</t>
    </r>
  </si>
  <si>
    <r>
      <rPr>
        <sz val="20"/>
        <rFont val="方正仿宋简体"/>
        <charset val="134"/>
      </rPr>
      <t>项目管理费</t>
    </r>
  </si>
  <si>
    <r>
      <rPr>
        <b/>
        <sz val="20"/>
        <rFont val="方正仿宋简体"/>
        <charset val="134"/>
      </rPr>
      <t>总投资：</t>
    </r>
    <r>
      <rPr>
        <sz val="20"/>
        <rFont val="Times New Roman"/>
        <charset val="134"/>
      </rPr>
      <t>200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提取项目管理费用</t>
    </r>
    <r>
      <rPr>
        <sz val="20"/>
        <rFont val="Times New Roman"/>
        <charset val="134"/>
      </rPr>
      <t>200</t>
    </r>
    <r>
      <rPr>
        <sz val="20"/>
        <rFont val="方正仿宋简体"/>
        <charset val="134"/>
      </rPr>
      <t>万元，主要用于项目前期设计、评审、招标、监理以及竣工验收等与项目管理相关的工作。</t>
    </r>
  </si>
  <si>
    <r>
      <rPr>
        <sz val="20"/>
        <rFont val="方正仿宋简体"/>
        <charset val="134"/>
      </rPr>
      <t>县乡村振兴局、审计局</t>
    </r>
  </si>
  <si>
    <r>
      <rPr>
        <sz val="20"/>
        <rFont val="方正仿宋简体"/>
        <charset val="134"/>
      </rPr>
      <t>宋连军、贺</t>
    </r>
    <r>
      <rPr>
        <sz val="20"/>
        <rFont val="Times New Roman"/>
        <charset val="134"/>
      </rPr>
      <t xml:space="preserve">  </t>
    </r>
    <r>
      <rPr>
        <sz val="20"/>
        <rFont val="方正仿宋简体"/>
        <charset val="134"/>
      </rPr>
      <t>江</t>
    </r>
  </si>
  <si>
    <r>
      <rPr>
        <sz val="20"/>
        <rFont val="方正仿宋简体"/>
        <charset val="134"/>
      </rPr>
      <t>管理项目个数</t>
    </r>
    <r>
      <rPr>
        <sz val="20"/>
        <rFont val="Times New Roman"/>
        <charset val="134"/>
      </rPr>
      <t>≥53</t>
    </r>
    <r>
      <rPr>
        <sz val="20"/>
        <rFont val="方正仿宋简体"/>
        <charset val="134"/>
      </rPr>
      <t>个，年度管理任务完成率</t>
    </r>
    <r>
      <rPr>
        <sz val="20"/>
        <rFont val="Times New Roman"/>
        <charset val="134"/>
      </rPr>
      <t xml:space="preserve">=100%
</t>
    </r>
    <r>
      <rPr>
        <sz val="20"/>
        <rFont val="方正仿宋简体"/>
        <charset val="134"/>
      </rPr>
      <t>社会效益：通过本项目的实施，有效保障衔接资金项目有序合规开展，进一步提高我县衔接项目管理水平。</t>
    </r>
  </si>
  <si>
    <t>七</t>
  </si>
  <si>
    <r>
      <rPr>
        <sz val="20"/>
        <rFont val="方正仿宋简体"/>
        <charset val="134"/>
      </rPr>
      <t>巴楚县低氟边销茶项目</t>
    </r>
  </si>
  <si>
    <r>
      <rPr>
        <b/>
        <sz val="20"/>
        <rFont val="方正仿宋简体"/>
        <charset val="134"/>
      </rPr>
      <t>总投资：</t>
    </r>
    <r>
      <rPr>
        <sz val="20"/>
        <rFont val="Times New Roman"/>
        <charset val="134"/>
      </rPr>
      <t>26</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为巴楚县</t>
    </r>
    <r>
      <rPr>
        <sz val="20"/>
        <rFont val="Times New Roman"/>
        <charset val="134"/>
      </rPr>
      <t>6627</t>
    </r>
    <r>
      <rPr>
        <sz val="20"/>
        <rFont val="方正仿宋简体"/>
        <charset val="134"/>
      </rPr>
      <t>户监测对象发放低氟边销茶，按照每户</t>
    </r>
    <r>
      <rPr>
        <sz val="20"/>
        <rFont val="Times New Roman"/>
        <charset val="134"/>
      </rPr>
      <t>2</t>
    </r>
    <r>
      <rPr>
        <sz val="20"/>
        <rFont val="方正仿宋简体"/>
        <charset val="134"/>
      </rPr>
      <t>公斤进行发放，每公斤</t>
    </r>
    <r>
      <rPr>
        <sz val="20"/>
        <rFont val="Times New Roman"/>
        <charset val="134"/>
      </rPr>
      <t>19.62</t>
    </r>
    <r>
      <rPr>
        <sz val="20"/>
        <rFont val="方正仿宋简体"/>
        <charset val="134"/>
      </rPr>
      <t>元。</t>
    </r>
  </si>
  <si>
    <r>
      <rPr>
        <sz val="20"/>
        <rFont val="方正仿宋简体"/>
        <charset val="134"/>
      </rPr>
      <t>祁秀文</t>
    </r>
  </si>
  <si>
    <r>
      <rPr>
        <sz val="20"/>
        <rFont val="方正仿宋简体"/>
        <charset val="134"/>
      </rPr>
      <t>社会效益：通过实施低氟边销茶入户项目，确保困难群众喝得起、喝的到低氟边销茶，引导群众提高对饮茶型低氟病的防治意识，受益监测对象</t>
    </r>
    <r>
      <rPr>
        <sz val="20"/>
        <rFont val="Times New Roman"/>
        <charset val="134"/>
      </rPr>
      <t>≥6627</t>
    </r>
    <r>
      <rPr>
        <sz val="20"/>
        <rFont val="方正仿宋简体"/>
        <charset val="134"/>
      </rPr>
      <t>户，项目验收合格率</t>
    </r>
    <r>
      <rPr>
        <sz val="20"/>
        <rFont val="Times New Roman"/>
        <charset val="134"/>
      </rPr>
      <t>100%</t>
    </r>
    <r>
      <rPr>
        <sz val="20"/>
        <rFont val="方正仿宋简体"/>
        <charset val="134"/>
      </rPr>
      <t>。</t>
    </r>
  </si>
  <si>
    <r>
      <rPr>
        <sz val="20"/>
        <rFont val="方正小标宋_GBK"/>
        <charset val="134"/>
      </rPr>
      <t>巴楚县</t>
    </r>
    <r>
      <rPr>
        <sz val="20"/>
        <rFont val="Times New Roman"/>
        <charset val="134"/>
      </rPr>
      <t>2024</t>
    </r>
    <r>
      <rPr>
        <sz val="20"/>
        <rFont val="方正小标宋_GBK"/>
        <charset val="134"/>
      </rPr>
      <t>年巩固拓展脱贫攻坚成果和乡村振兴项目库（计划库）</t>
    </r>
  </si>
  <si>
    <r>
      <rPr>
        <b/>
        <sz val="22"/>
        <rFont val="方正小标宋简体"/>
        <charset val="134"/>
      </rPr>
      <t>序号</t>
    </r>
  </si>
  <si>
    <r>
      <rPr>
        <b/>
        <sz val="22"/>
        <rFont val="方正小标宋简体"/>
        <charset val="134"/>
      </rPr>
      <t>项目库编号</t>
    </r>
  </si>
  <si>
    <r>
      <rPr>
        <b/>
        <sz val="22"/>
        <rFont val="方正小标宋简体"/>
        <charset val="134"/>
      </rPr>
      <t>项目名称</t>
    </r>
  </si>
  <si>
    <r>
      <rPr>
        <b/>
        <sz val="22"/>
        <rFont val="方正小标宋简体"/>
        <charset val="134"/>
      </rPr>
      <t>项目类别</t>
    </r>
  </si>
  <si>
    <r>
      <rPr>
        <b/>
        <sz val="22"/>
        <rFont val="方正小标宋简体"/>
        <charset val="134"/>
      </rPr>
      <t>项目子类型</t>
    </r>
  </si>
  <si>
    <r>
      <rPr>
        <b/>
        <sz val="22"/>
        <rFont val="方正小标宋简体"/>
        <charset val="134"/>
      </rPr>
      <t>建设性质</t>
    </r>
  </si>
  <si>
    <r>
      <rPr>
        <b/>
        <sz val="22"/>
        <rFont val="方正小标宋简体"/>
        <charset val="134"/>
      </rPr>
      <t>实施地点</t>
    </r>
  </si>
  <si>
    <r>
      <rPr>
        <b/>
        <sz val="22"/>
        <rFont val="方正小标宋简体"/>
        <charset val="134"/>
      </rPr>
      <t>实施期限</t>
    </r>
  </si>
  <si>
    <r>
      <rPr>
        <b/>
        <sz val="22"/>
        <rFont val="方正小标宋简体"/>
        <charset val="134"/>
      </rPr>
      <t>主要建设内容</t>
    </r>
  </si>
  <si>
    <r>
      <rPr>
        <b/>
        <sz val="22"/>
        <rFont val="方正小标宋简体"/>
        <charset val="134"/>
      </rPr>
      <t>建设单位</t>
    </r>
  </si>
  <si>
    <r>
      <rPr>
        <b/>
        <sz val="22"/>
        <rFont val="方正小标宋简体"/>
        <charset val="134"/>
      </rPr>
      <t>建设规模</t>
    </r>
  </si>
  <si>
    <r>
      <rPr>
        <b/>
        <sz val="22"/>
        <rFont val="方正小标宋简体"/>
        <charset val="134"/>
      </rPr>
      <t>资金规模及来源</t>
    </r>
  </si>
  <si>
    <r>
      <rPr>
        <b/>
        <sz val="22"/>
        <rFont val="方正小标宋简体"/>
        <charset val="134"/>
      </rPr>
      <t>项目建设单位</t>
    </r>
  </si>
  <si>
    <r>
      <rPr>
        <b/>
        <sz val="22"/>
        <rFont val="方正小标宋简体"/>
        <charset val="134"/>
      </rPr>
      <t>项目主管部门</t>
    </r>
  </si>
  <si>
    <r>
      <rPr>
        <b/>
        <sz val="22"/>
        <rFont val="方正小标宋简体"/>
        <charset val="134"/>
      </rPr>
      <t>责任人</t>
    </r>
  </si>
  <si>
    <r>
      <rPr>
        <b/>
        <sz val="22"/>
        <rFont val="方正小标宋简体"/>
        <charset val="134"/>
      </rPr>
      <t>绩效目标</t>
    </r>
  </si>
  <si>
    <t>入库时间</t>
  </si>
  <si>
    <t>审批文号</t>
  </si>
  <si>
    <r>
      <rPr>
        <b/>
        <sz val="22"/>
        <rFont val="方正小标宋简体"/>
        <charset val="134"/>
      </rPr>
      <t>备注</t>
    </r>
  </si>
  <si>
    <r>
      <rPr>
        <b/>
        <sz val="22"/>
        <rFont val="方正小标宋简体"/>
        <charset val="134"/>
      </rPr>
      <t>合计</t>
    </r>
  </si>
  <si>
    <r>
      <rPr>
        <b/>
        <sz val="22"/>
        <rFont val="方正小标宋简体"/>
        <charset val="134"/>
      </rPr>
      <t>地方政府债券资金</t>
    </r>
  </si>
  <si>
    <r>
      <rPr>
        <b/>
        <sz val="22"/>
        <rFont val="方正小标宋简体"/>
        <charset val="134"/>
      </rPr>
      <t>小计</t>
    </r>
  </si>
  <si>
    <r>
      <rPr>
        <sz val="20"/>
        <rFont val="方正仿宋简体"/>
        <charset val="134"/>
      </rPr>
      <t>巴楚县</t>
    </r>
    <r>
      <rPr>
        <sz val="20"/>
        <rFont val="Times New Roman"/>
        <charset val="134"/>
      </rPr>
      <t>2024</t>
    </r>
    <r>
      <rPr>
        <sz val="20"/>
        <rFont val="方正仿宋简体"/>
        <charset val="134"/>
      </rPr>
      <t>年小微产业园附属设施配套建设项目</t>
    </r>
  </si>
  <si>
    <r>
      <rPr>
        <sz val="20"/>
        <rFont val="方正仿宋简体"/>
        <charset val="134"/>
      </rPr>
      <t>产业园</t>
    </r>
    <r>
      <rPr>
        <sz val="20"/>
        <rFont val="Times New Roman"/>
        <charset val="134"/>
      </rPr>
      <t>(</t>
    </r>
    <r>
      <rPr>
        <sz val="20"/>
        <rFont val="方正仿宋简体"/>
        <charset val="134"/>
      </rPr>
      <t>区）</t>
    </r>
  </si>
  <si>
    <r>
      <rPr>
        <sz val="20"/>
        <rFont val="方正仿宋简体"/>
        <charset val="134"/>
      </rPr>
      <t>扩建</t>
    </r>
  </si>
  <si>
    <r>
      <rPr>
        <sz val="20"/>
        <rFont val="方正仿宋简体"/>
        <charset val="134"/>
      </rPr>
      <t>夏马勒乡</t>
    </r>
    <r>
      <rPr>
        <sz val="20"/>
        <rFont val="Times New Roman"/>
        <charset val="134"/>
      </rPr>
      <t>3</t>
    </r>
    <r>
      <rPr>
        <sz val="20"/>
        <rFont val="方正仿宋简体"/>
        <charset val="134"/>
      </rPr>
      <t>村</t>
    </r>
  </si>
  <si>
    <r>
      <rPr>
        <sz val="20"/>
        <rFont val="方正仿宋简体"/>
        <charset val="134"/>
      </rPr>
      <t>座</t>
    </r>
  </si>
  <si>
    <r>
      <rPr>
        <sz val="20"/>
        <rFont val="方正仿宋简体"/>
        <charset val="134"/>
      </rPr>
      <t>明</t>
    </r>
    <r>
      <rPr>
        <sz val="20"/>
        <rFont val="Times New Roman"/>
        <charset val="134"/>
      </rPr>
      <t xml:space="preserve">  </t>
    </r>
    <r>
      <rPr>
        <sz val="20"/>
        <rFont val="方正仿宋简体"/>
        <charset val="134"/>
      </rPr>
      <t>杰、木拉提</t>
    </r>
    <r>
      <rPr>
        <sz val="20"/>
        <rFont val="Times New Roman"/>
        <charset val="134"/>
      </rPr>
      <t>·</t>
    </r>
    <r>
      <rPr>
        <sz val="20"/>
        <rFont val="方正仿宋简体"/>
        <charset val="134"/>
      </rPr>
      <t>库尔班、卢增响</t>
    </r>
  </si>
  <si>
    <r>
      <rPr>
        <sz val="20"/>
        <rFont val="方正仿宋简体"/>
        <charset val="134"/>
      </rPr>
      <t>巴楚县</t>
    </r>
    <r>
      <rPr>
        <sz val="20"/>
        <rFont val="Times New Roman"/>
        <charset val="134"/>
      </rPr>
      <t>2024</t>
    </r>
    <r>
      <rPr>
        <sz val="20"/>
        <rFont val="方正仿宋简体"/>
        <charset val="134"/>
      </rPr>
      <t>年乡村振兴示范村小市场建设项目</t>
    </r>
  </si>
  <si>
    <r>
      <rPr>
        <b/>
        <sz val="20"/>
        <rFont val="方正仿宋简体"/>
        <charset val="134"/>
      </rPr>
      <t>总投资：</t>
    </r>
    <r>
      <rPr>
        <sz val="20"/>
        <rFont val="Times New Roman"/>
        <charset val="134"/>
      </rPr>
      <t>5149</t>
    </r>
    <r>
      <rPr>
        <sz val="20"/>
        <rFont val="方正仿宋简体"/>
        <charset val="134"/>
      </rPr>
      <t>万元</t>
    </r>
    <r>
      <rPr>
        <sz val="20"/>
        <rFont val="Times New Roman"/>
        <charset val="134"/>
      </rPr>
      <t xml:space="preserve">
</t>
    </r>
    <r>
      <rPr>
        <b/>
        <sz val="20"/>
        <rFont val="方正仿宋简体"/>
        <charset val="134"/>
      </rPr>
      <t>建设内容：</t>
    </r>
    <r>
      <rPr>
        <sz val="20"/>
        <rFont val="Times New Roman"/>
        <charset val="134"/>
      </rPr>
      <t>1.</t>
    </r>
    <r>
      <rPr>
        <sz val="20"/>
        <rFont val="方正仿宋简体"/>
        <charset val="134"/>
      </rPr>
      <t>投资</t>
    </r>
    <r>
      <rPr>
        <sz val="20"/>
        <rFont val="Times New Roman"/>
        <charset val="134"/>
      </rPr>
      <t>720</t>
    </r>
    <r>
      <rPr>
        <sz val="20"/>
        <rFont val="方正仿宋简体"/>
        <charset val="134"/>
      </rPr>
      <t>万元，新建</t>
    </r>
    <r>
      <rPr>
        <sz val="20"/>
        <rFont val="Times New Roman"/>
        <charset val="134"/>
      </rPr>
      <t>“</t>
    </r>
    <r>
      <rPr>
        <sz val="20"/>
        <rFont val="方正仿宋简体"/>
        <charset val="134"/>
      </rPr>
      <t>十小工程</t>
    </r>
    <r>
      <rPr>
        <sz val="20"/>
        <rFont val="Times New Roman"/>
        <charset val="134"/>
      </rPr>
      <t>”</t>
    </r>
    <r>
      <rPr>
        <sz val="20"/>
        <rFont val="方正仿宋简体"/>
        <charset val="134"/>
      </rPr>
      <t>小市场</t>
    </r>
    <r>
      <rPr>
        <sz val="20"/>
        <rFont val="Times New Roman"/>
        <charset val="134"/>
      </rPr>
      <t>2</t>
    </r>
    <r>
      <rPr>
        <sz val="20"/>
        <rFont val="方正仿宋简体"/>
        <charset val="134"/>
      </rPr>
      <t>座，建筑面积为</t>
    </r>
    <r>
      <rPr>
        <sz val="20"/>
        <rFont val="Times New Roman"/>
        <charset val="134"/>
      </rPr>
      <t>1648.16</t>
    </r>
    <r>
      <rPr>
        <sz val="20"/>
        <rFont val="宋体"/>
        <charset val="134"/>
      </rPr>
      <t>㎡</t>
    </r>
    <r>
      <rPr>
        <sz val="20"/>
        <rFont val="方正仿宋简体"/>
        <charset val="134"/>
      </rPr>
      <t>；改建</t>
    </r>
    <r>
      <rPr>
        <sz val="20"/>
        <rFont val="Times New Roman"/>
        <charset val="134"/>
      </rPr>
      <t>“</t>
    </r>
    <r>
      <rPr>
        <sz val="20"/>
        <rFont val="方正仿宋简体"/>
        <charset val="134"/>
      </rPr>
      <t>十小工程</t>
    </r>
    <r>
      <rPr>
        <sz val="20"/>
        <rFont val="Times New Roman"/>
        <charset val="134"/>
      </rPr>
      <t>”</t>
    </r>
    <r>
      <rPr>
        <sz val="20"/>
        <rFont val="方正仿宋简体"/>
        <charset val="134"/>
      </rPr>
      <t>小市场</t>
    </r>
    <r>
      <rPr>
        <sz val="20"/>
        <rFont val="Times New Roman"/>
        <charset val="134"/>
      </rPr>
      <t>1</t>
    </r>
    <r>
      <rPr>
        <sz val="20"/>
        <rFont val="方正仿宋简体"/>
        <charset val="134"/>
      </rPr>
      <t>座，建筑面积为</t>
    </r>
    <r>
      <rPr>
        <sz val="20"/>
        <rFont val="Times New Roman"/>
        <charset val="134"/>
      </rPr>
      <t>335.04</t>
    </r>
    <r>
      <rPr>
        <sz val="20"/>
        <rFont val="宋体"/>
        <charset val="134"/>
      </rPr>
      <t>㎡</t>
    </r>
    <r>
      <rPr>
        <sz val="20"/>
        <rFont val="方正仿宋简体"/>
        <charset val="134"/>
      </rPr>
      <t>；配套建设室外地面硬化</t>
    </r>
    <r>
      <rPr>
        <sz val="20"/>
        <rFont val="Times New Roman"/>
        <charset val="134"/>
      </rPr>
      <t>3888</t>
    </r>
    <r>
      <rPr>
        <sz val="20"/>
        <rFont val="宋体"/>
        <charset val="134"/>
      </rPr>
      <t>㎡</t>
    </r>
    <r>
      <rPr>
        <sz val="20"/>
        <rFont val="方正仿宋简体"/>
        <charset val="134"/>
      </rPr>
      <t>及给排水、电力、消防等相关附属设施。项目建成后，所形成的固定资产纳入衔接项目资产管理，权属归村集体所有，项目年收益率不低于同期银行贷款利率。</t>
    </r>
    <r>
      <rPr>
        <sz val="20"/>
        <rFont val="Times New Roman"/>
        <charset val="134"/>
      </rPr>
      <t xml:space="preserve">
2.</t>
    </r>
    <r>
      <rPr>
        <sz val="20"/>
        <rFont val="方正仿宋简体"/>
        <charset val="134"/>
      </rPr>
      <t>投资为</t>
    </r>
    <r>
      <rPr>
        <sz val="20"/>
        <rFont val="Times New Roman"/>
        <charset val="134"/>
      </rPr>
      <t>264</t>
    </r>
    <r>
      <rPr>
        <sz val="20"/>
        <rFont val="方正仿宋简体"/>
        <charset val="134"/>
      </rPr>
      <t>万元，为英吾斯塘乡</t>
    </r>
    <r>
      <rPr>
        <sz val="20"/>
        <rFont val="Times New Roman"/>
        <charset val="134"/>
      </rPr>
      <t>2</t>
    </r>
    <r>
      <rPr>
        <sz val="20"/>
        <rFont val="方正仿宋简体"/>
        <charset val="134"/>
      </rPr>
      <t>村、</t>
    </r>
    <r>
      <rPr>
        <sz val="20"/>
        <rFont val="Times New Roman"/>
        <charset val="134"/>
      </rPr>
      <t>7</t>
    </r>
    <r>
      <rPr>
        <sz val="20"/>
        <rFont val="方正仿宋简体"/>
        <charset val="134"/>
      </rPr>
      <t>村异地新建框架结构一层小市场</t>
    </r>
    <r>
      <rPr>
        <sz val="20"/>
        <rFont val="Times New Roman"/>
        <charset val="134"/>
      </rPr>
      <t>1100m²</t>
    </r>
    <r>
      <rPr>
        <sz val="20"/>
        <rFont val="方正仿宋简体"/>
        <charset val="134"/>
      </rPr>
      <t>，并配套相消防、电力、供排水等关附属设施。项目建成后，所形成的固定资产纳入衔接项目资产管理，权属归村集体所有，项目年收益率不低于同期银行贷款利率。</t>
    </r>
    <r>
      <rPr>
        <sz val="20"/>
        <rFont val="Times New Roman"/>
        <charset val="134"/>
      </rPr>
      <t xml:space="preserve">
3.</t>
    </r>
    <r>
      <rPr>
        <sz val="20"/>
        <rFont val="方正仿宋简体"/>
        <charset val="134"/>
      </rPr>
      <t>投资</t>
    </r>
    <r>
      <rPr>
        <sz val="20"/>
        <rFont val="Times New Roman"/>
        <charset val="134"/>
      </rPr>
      <t>2050</t>
    </r>
    <r>
      <rPr>
        <sz val="20"/>
        <rFont val="方正仿宋简体"/>
        <charset val="134"/>
      </rPr>
      <t>万元，为色力布亚镇</t>
    </r>
    <r>
      <rPr>
        <sz val="20"/>
        <rFont val="Times New Roman"/>
        <charset val="134"/>
      </rPr>
      <t>16</t>
    </r>
    <r>
      <rPr>
        <sz val="20"/>
        <rFont val="方正仿宋简体"/>
        <charset val="134"/>
      </rPr>
      <t>村在色力布亚镇</t>
    </r>
    <r>
      <rPr>
        <sz val="20"/>
        <rFont val="Times New Roman"/>
        <charset val="134"/>
      </rPr>
      <t>6</t>
    </r>
    <r>
      <rPr>
        <sz val="20"/>
        <rFont val="方正仿宋简体"/>
        <charset val="134"/>
      </rPr>
      <t>社区新建小市场</t>
    </r>
    <r>
      <rPr>
        <sz val="20"/>
        <rFont val="Times New Roman"/>
        <charset val="134"/>
      </rPr>
      <t>7591.3m²</t>
    </r>
    <r>
      <rPr>
        <sz val="20"/>
        <rFont val="方正仿宋简体"/>
        <charset val="134"/>
      </rPr>
      <t>，并配套地面硬化、给排水、消防、电力等相关附属设施。项目建成后，所形成的固定资产纳入衔接项目资产管理，权属归村集体所有，项目年收益率不低于同期银行贷款利率。</t>
    </r>
    <r>
      <rPr>
        <sz val="20"/>
        <rFont val="Times New Roman"/>
        <charset val="134"/>
      </rPr>
      <t xml:space="preserve">
4.</t>
    </r>
    <r>
      <rPr>
        <sz val="20"/>
        <rFont val="方正仿宋简体"/>
        <charset val="134"/>
      </rPr>
      <t>总投资</t>
    </r>
    <r>
      <rPr>
        <sz val="20"/>
        <rFont val="Times New Roman"/>
        <charset val="134"/>
      </rPr>
      <t>1725</t>
    </r>
    <r>
      <rPr>
        <sz val="20"/>
        <rFont val="方正仿宋简体"/>
        <charset val="134"/>
      </rPr>
      <t>万元，为阿克萨克马热勒乡</t>
    </r>
    <r>
      <rPr>
        <sz val="20"/>
        <rFont val="Times New Roman"/>
        <charset val="134"/>
      </rPr>
      <t>3</t>
    </r>
    <r>
      <rPr>
        <sz val="20"/>
        <rFont val="方正仿宋简体"/>
        <charset val="134"/>
      </rPr>
      <t>村、</t>
    </r>
    <r>
      <rPr>
        <sz val="20"/>
        <rFont val="Times New Roman"/>
        <charset val="134"/>
      </rPr>
      <t>10</t>
    </r>
    <r>
      <rPr>
        <sz val="20"/>
        <rFont val="方正仿宋简体"/>
        <charset val="134"/>
      </rPr>
      <t>村异地新建框架结构小市场</t>
    </r>
    <r>
      <rPr>
        <sz val="20"/>
        <rFont val="Times New Roman"/>
        <charset val="134"/>
      </rPr>
      <t>2</t>
    </r>
    <r>
      <rPr>
        <sz val="20"/>
        <rFont val="方正仿宋简体"/>
        <charset val="134"/>
      </rPr>
      <t>栋、总面积</t>
    </r>
    <r>
      <rPr>
        <sz val="20"/>
        <rFont val="Times New Roman"/>
        <charset val="134"/>
      </rPr>
      <t>5782.17</t>
    </r>
    <r>
      <rPr>
        <sz val="20"/>
        <rFont val="宋体"/>
        <charset val="134"/>
      </rPr>
      <t>㎡</t>
    </r>
    <r>
      <rPr>
        <sz val="20"/>
        <rFont val="方正仿宋简体"/>
        <charset val="134"/>
      </rPr>
      <t>，消防水池（含消防泵房）</t>
    </r>
    <r>
      <rPr>
        <sz val="20"/>
        <rFont val="Times New Roman"/>
        <charset val="134"/>
      </rPr>
      <t>451.39</t>
    </r>
    <r>
      <rPr>
        <sz val="20"/>
        <rFont val="宋体"/>
        <charset val="134"/>
      </rPr>
      <t>㎡</t>
    </r>
    <r>
      <rPr>
        <sz val="20"/>
        <rFont val="方正仿宋简体"/>
        <charset val="134"/>
      </rPr>
      <t>，配套地面硬化、给排水、消防、电力等相关附属设施。项目建成后，所形成的固定资产纳入衔接项目资产管理，权属归村集体所有，项目年收益率不低于同期银行贷款利率。</t>
    </r>
    <r>
      <rPr>
        <sz val="20"/>
        <rFont val="Times New Roman"/>
        <charset val="134"/>
      </rPr>
      <t xml:space="preserve">
5.</t>
    </r>
    <r>
      <rPr>
        <sz val="20"/>
        <rFont val="方正仿宋简体"/>
        <charset val="134"/>
      </rPr>
      <t>投资</t>
    </r>
    <r>
      <rPr>
        <sz val="20"/>
        <rFont val="Times New Roman"/>
        <charset val="134"/>
      </rPr>
      <t>390</t>
    </r>
    <r>
      <rPr>
        <sz val="20"/>
        <rFont val="方正仿宋简体"/>
        <charset val="134"/>
      </rPr>
      <t>万，为阿纳库勒乡</t>
    </r>
    <r>
      <rPr>
        <sz val="20"/>
        <rFont val="Times New Roman"/>
        <charset val="134"/>
      </rPr>
      <t>7</t>
    </r>
    <r>
      <rPr>
        <sz val="20"/>
        <rFont val="方正仿宋简体"/>
        <charset val="134"/>
      </rPr>
      <t>村新建二层小市场</t>
    </r>
    <r>
      <rPr>
        <sz val="20"/>
        <rFont val="Times New Roman"/>
        <charset val="134"/>
      </rPr>
      <t>1159.2</t>
    </r>
    <r>
      <rPr>
        <sz val="20"/>
        <rFont val="宋体"/>
        <charset val="134"/>
      </rPr>
      <t>㎡</t>
    </r>
    <r>
      <rPr>
        <sz val="20"/>
        <rFont val="方正仿宋简体"/>
        <charset val="134"/>
      </rPr>
      <t>，地面硬化</t>
    </r>
    <r>
      <rPr>
        <sz val="20"/>
        <rFont val="Times New Roman"/>
        <charset val="134"/>
      </rPr>
      <t>400</t>
    </r>
    <r>
      <rPr>
        <sz val="20"/>
        <rFont val="宋体"/>
        <charset val="134"/>
      </rPr>
      <t>㎡</t>
    </r>
    <r>
      <rPr>
        <sz val="20"/>
        <rFont val="方正仿宋简体"/>
        <charset val="134"/>
      </rPr>
      <t>，配套水电暖等附属设施。项目建成后，所形成的固定资产纳入衔接项目资产管理，权属归村集体所有，项目年收益率不低于同期银行贷款利率。</t>
    </r>
  </si>
  <si>
    <r>
      <rPr>
        <sz val="20"/>
        <rFont val="方正仿宋简体"/>
        <charset val="134"/>
      </rPr>
      <t>阿瓦提镇、英吾斯塘乡、色力布亚镇、阿克萨克马热勒乡、阿纳库勒乡人民政府</t>
    </r>
  </si>
  <si>
    <r>
      <rPr>
        <sz val="20"/>
        <rFont val="方正仿宋简体"/>
        <charset val="134"/>
      </rPr>
      <t>明</t>
    </r>
    <r>
      <rPr>
        <sz val="20"/>
        <rFont val="Times New Roman"/>
        <charset val="134"/>
      </rPr>
      <t xml:space="preserve">  </t>
    </r>
    <r>
      <rPr>
        <sz val="20"/>
        <rFont val="方正仿宋简体"/>
        <charset val="134"/>
      </rPr>
      <t>杰、罗建新、李黎利、蒋久健、卢增响、牛振东</t>
    </r>
  </si>
  <si>
    <r>
      <rPr>
        <sz val="20"/>
        <rFont val="方正仿宋简体"/>
        <charset val="134"/>
      </rPr>
      <t>明</t>
    </r>
    <r>
      <rPr>
        <sz val="20"/>
        <rFont val="Times New Roman"/>
        <charset val="134"/>
      </rPr>
      <t xml:space="preserve">  </t>
    </r>
    <r>
      <rPr>
        <sz val="20"/>
        <rFont val="方正仿宋简体"/>
        <charset val="134"/>
      </rPr>
      <t>杰、刘山山</t>
    </r>
  </si>
  <si>
    <r>
      <rPr>
        <sz val="20"/>
        <rFont val="方正仿宋简体"/>
        <charset val="134"/>
      </rPr>
      <t>眼</t>
    </r>
  </si>
  <si>
    <r>
      <rPr>
        <sz val="20"/>
        <rFont val="方正仿宋简体"/>
        <charset val="134"/>
      </rPr>
      <t>巴楚县工业园区管理委员会</t>
    </r>
  </si>
  <si>
    <r>
      <rPr>
        <sz val="20"/>
        <rFont val="方正仿宋简体"/>
        <charset val="134"/>
      </rPr>
      <t>张豫新</t>
    </r>
  </si>
  <si>
    <r>
      <rPr>
        <sz val="20"/>
        <rFont val="方正仿宋简体"/>
        <charset val="134"/>
      </rPr>
      <t>疆外</t>
    </r>
    <r>
      <rPr>
        <sz val="20"/>
        <rFont val="Times New Roman"/>
        <charset val="134"/>
      </rPr>
      <t>33</t>
    </r>
    <r>
      <rPr>
        <sz val="20"/>
        <rFont val="方正仿宋简体"/>
        <charset val="134"/>
      </rPr>
      <t>万元、疆内</t>
    </r>
    <r>
      <rPr>
        <sz val="20"/>
        <rFont val="Times New Roman"/>
        <charset val="134"/>
      </rPr>
      <t>17</t>
    </r>
    <r>
      <rPr>
        <sz val="20"/>
        <rFont val="方正仿宋简体"/>
        <charset val="134"/>
      </rPr>
      <t>万元</t>
    </r>
  </si>
  <si>
    <r>
      <rPr>
        <sz val="20"/>
        <rFont val="方正仿宋简体"/>
        <charset val="0"/>
      </rPr>
      <t>乡村临时性公益岗位补助项目</t>
    </r>
  </si>
  <si>
    <r>
      <rPr>
        <sz val="20"/>
        <rFont val="方正仿宋简体"/>
        <charset val="134"/>
      </rPr>
      <t>县交通局</t>
    </r>
  </si>
  <si>
    <r>
      <rPr>
        <sz val="20"/>
        <rFont val="方正仿宋简体"/>
        <charset val="134"/>
      </rPr>
      <t>色力布亚镇人民政府</t>
    </r>
  </si>
  <si>
    <r>
      <rPr>
        <sz val="20"/>
        <rFont val="方正仿宋简体"/>
        <charset val="134"/>
      </rPr>
      <t>喀什地区巴楚县</t>
    </r>
    <r>
      <rPr>
        <sz val="20"/>
        <rFont val="Times New Roman"/>
        <charset val="134"/>
      </rPr>
      <t>2024</t>
    </r>
    <r>
      <rPr>
        <sz val="20"/>
        <rFont val="方正仿宋简体"/>
        <charset val="134"/>
      </rPr>
      <t>年乡村振兴示范村污水管网建设项目</t>
    </r>
  </si>
  <si>
    <r>
      <rPr>
        <sz val="20"/>
        <rFont val="方正仿宋简体"/>
        <charset val="134"/>
      </rPr>
      <t>农村生活污水治理</t>
    </r>
  </si>
  <si>
    <r>
      <rPr>
        <sz val="20"/>
        <rFont val="方正仿宋简体"/>
        <charset val="134"/>
      </rPr>
      <t>村</t>
    </r>
  </si>
  <si>
    <r>
      <rPr>
        <b/>
        <sz val="26"/>
        <color theme="1"/>
        <rFont val="方正小标宋简体"/>
        <charset val="134"/>
      </rPr>
      <t>巴楚县</t>
    </r>
    <r>
      <rPr>
        <b/>
        <sz val="26"/>
        <color theme="1"/>
        <rFont val="Times New Roman"/>
        <charset val="134"/>
      </rPr>
      <t>2024</t>
    </r>
    <r>
      <rPr>
        <b/>
        <sz val="26"/>
        <color theme="1"/>
        <rFont val="方正小标宋简体"/>
        <charset val="134"/>
      </rPr>
      <t>年巩固拓展脱贫攻坚成果同乡村振兴有效衔接入库项目汇总表（计划库）</t>
    </r>
  </si>
  <si>
    <t>编制单位：巴楚县委农村工作领导小组办公室</t>
  </si>
  <si>
    <r>
      <rPr>
        <sz val="22"/>
        <color theme="1"/>
        <rFont val="方正小标宋简体"/>
        <charset val="134"/>
      </rPr>
      <t>编制时间：</t>
    </r>
    <r>
      <rPr>
        <sz val="22"/>
        <color theme="1"/>
        <rFont val="Times New Roman"/>
        <charset val="134"/>
      </rPr>
      <t>2024</t>
    </r>
    <r>
      <rPr>
        <sz val="22"/>
        <color theme="1"/>
        <rFont val="方正小标宋简体"/>
        <charset val="134"/>
      </rPr>
      <t>年</t>
    </r>
    <r>
      <rPr>
        <sz val="22"/>
        <color theme="1"/>
        <rFont val="Times New Roman"/>
        <charset val="134"/>
      </rPr>
      <t>11</t>
    </r>
    <r>
      <rPr>
        <sz val="22"/>
        <color theme="1"/>
        <rFont val="方正小标宋简体"/>
        <charset val="134"/>
      </rPr>
      <t>月</t>
    </r>
    <r>
      <rPr>
        <sz val="22"/>
        <color theme="1"/>
        <rFont val="Times New Roman"/>
        <charset val="134"/>
      </rPr>
      <t>30</t>
    </r>
    <r>
      <rPr>
        <sz val="22"/>
        <color theme="1"/>
        <rFont val="方正小标宋简体"/>
        <charset val="134"/>
      </rPr>
      <t>日</t>
    </r>
  </si>
  <si>
    <r>
      <rPr>
        <sz val="22"/>
        <color theme="1"/>
        <rFont val="方正仿宋简体"/>
        <charset val="134"/>
      </rPr>
      <t>序号</t>
    </r>
  </si>
  <si>
    <r>
      <rPr>
        <b/>
        <sz val="22"/>
        <rFont val="方正小标宋简体"/>
        <charset val="134"/>
      </rPr>
      <t>入库时间</t>
    </r>
  </si>
  <si>
    <r>
      <rPr>
        <b/>
        <sz val="22"/>
        <rFont val="方正小标宋简体"/>
        <charset val="134"/>
      </rPr>
      <t>审批文号</t>
    </r>
  </si>
  <si>
    <r>
      <rPr>
        <b/>
        <sz val="22"/>
        <rFont val="方正小标宋简体"/>
        <charset val="134"/>
      </rPr>
      <t>财政衔接资金</t>
    </r>
  </si>
  <si>
    <r>
      <rPr>
        <b/>
        <sz val="22"/>
        <rFont val="方正小标宋简体"/>
        <charset val="134"/>
      </rPr>
      <t>其他资金</t>
    </r>
  </si>
  <si>
    <t>巩固拓展脱贫攻坚成果同乡村振兴有效衔接任务</t>
  </si>
  <si>
    <r>
      <rPr>
        <b/>
        <sz val="20"/>
        <rFont val="方正小标宋简体"/>
        <charset val="134"/>
      </rPr>
      <t>少数民族发展任务</t>
    </r>
  </si>
  <si>
    <r>
      <rPr>
        <b/>
        <sz val="20"/>
        <rFont val="方正小标宋简体"/>
        <charset val="134"/>
      </rPr>
      <t>欠发达国有农场巩固提升任务</t>
    </r>
  </si>
  <si>
    <r>
      <rPr>
        <b/>
        <sz val="20"/>
        <rFont val="方正小标宋简体"/>
        <charset val="134"/>
      </rPr>
      <t>欠发达国有林场巩固提升任务</t>
    </r>
  </si>
  <si>
    <r>
      <rPr>
        <b/>
        <sz val="20"/>
        <rFont val="方正小标宋简体"/>
        <charset val="134"/>
      </rPr>
      <t>欠发达国有牧场巩固提升任务</t>
    </r>
  </si>
  <si>
    <r>
      <rPr>
        <b/>
        <sz val="22"/>
        <color theme="1"/>
        <rFont val="方正小标宋简体"/>
        <charset val="134"/>
      </rPr>
      <t>合计</t>
    </r>
  </si>
  <si>
    <r>
      <rPr>
        <b/>
        <sz val="22"/>
        <color theme="1"/>
        <rFont val="方正小标宋简体"/>
        <charset val="134"/>
      </rPr>
      <t>一</t>
    </r>
  </si>
  <si>
    <r>
      <rPr>
        <sz val="20"/>
        <color theme="1"/>
        <rFont val="方正仿宋简体"/>
        <charset val="134"/>
      </rPr>
      <t>巴楚县</t>
    </r>
    <r>
      <rPr>
        <sz val="20"/>
        <color theme="1"/>
        <rFont val="Times New Roman"/>
        <charset val="134"/>
      </rPr>
      <t>2024</t>
    </r>
    <r>
      <rPr>
        <sz val="20"/>
        <color theme="1"/>
        <rFont val="方正仿宋简体"/>
        <charset val="134"/>
      </rPr>
      <t>年度新型村集体经济补助项目</t>
    </r>
  </si>
  <si>
    <r>
      <rPr>
        <sz val="20"/>
        <color theme="1"/>
        <rFont val="方正仿宋简体"/>
        <charset val="134"/>
      </rPr>
      <t>阿克萨克马热勒乡</t>
    </r>
    <r>
      <rPr>
        <sz val="20"/>
        <color theme="1"/>
        <rFont val="Times New Roman"/>
        <charset val="134"/>
      </rPr>
      <t>13</t>
    </r>
    <r>
      <rPr>
        <sz val="20"/>
        <color theme="1"/>
        <rFont val="方正仿宋简体"/>
        <charset val="134"/>
      </rPr>
      <t>村</t>
    </r>
  </si>
  <si>
    <r>
      <rPr>
        <b/>
        <sz val="20"/>
        <color theme="1"/>
        <rFont val="方正仿宋简体"/>
        <charset val="134"/>
      </rPr>
      <t>总投资</t>
    </r>
    <r>
      <rPr>
        <sz val="20"/>
        <color theme="1"/>
        <rFont val="方正仿宋简体"/>
        <charset val="134"/>
      </rPr>
      <t>：</t>
    </r>
    <r>
      <rPr>
        <sz val="20"/>
        <color theme="1"/>
        <rFont val="Times New Roman"/>
        <charset val="134"/>
      </rPr>
      <t>714</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：新建便民超市</t>
    </r>
    <r>
      <rPr>
        <sz val="20"/>
        <color theme="1"/>
        <rFont val="Times New Roman"/>
        <charset val="134"/>
      </rPr>
      <t>2808.6</t>
    </r>
    <r>
      <rPr>
        <sz val="20"/>
        <color theme="1"/>
        <rFont val="方正仿宋简体"/>
        <charset val="134"/>
      </rPr>
      <t>平方米，配套相关附属设施。</t>
    </r>
  </si>
  <si>
    <r>
      <rPr>
        <sz val="20"/>
        <color theme="1"/>
        <rFont val="方正仿宋简体"/>
        <charset val="134"/>
      </rPr>
      <t>建设</t>
    </r>
    <r>
      <rPr>
        <sz val="20"/>
        <color theme="1"/>
        <rFont val="Times New Roman"/>
        <charset val="134"/>
      </rPr>
      <t>“</t>
    </r>
    <r>
      <rPr>
        <sz val="20"/>
        <color theme="1"/>
        <rFont val="方正仿宋简体"/>
        <charset val="134"/>
      </rPr>
      <t>便民超市</t>
    </r>
    <r>
      <rPr>
        <sz val="20"/>
        <color theme="1"/>
        <rFont val="Times New Roman"/>
        <charset val="134"/>
      </rPr>
      <t>”</t>
    </r>
    <r>
      <rPr>
        <sz val="20"/>
        <color theme="1"/>
        <rFont val="方正仿宋简体"/>
        <charset val="134"/>
      </rPr>
      <t>工程量</t>
    </r>
    <r>
      <rPr>
        <sz val="20"/>
        <color theme="1"/>
        <rFont val="宋体"/>
        <charset val="134"/>
      </rPr>
      <t>≥</t>
    </r>
    <r>
      <rPr>
        <sz val="20"/>
        <color theme="1"/>
        <rFont val="Times New Roman"/>
        <charset val="134"/>
      </rPr>
      <t>2808.6</t>
    </r>
    <r>
      <rPr>
        <sz val="20"/>
        <color theme="1"/>
        <rFont val="宋体"/>
        <charset val="134"/>
      </rPr>
      <t>㎡</t>
    </r>
    <r>
      <rPr>
        <sz val="20"/>
        <color theme="1"/>
        <rFont val="方正仿宋简体"/>
        <charset val="134"/>
      </rPr>
      <t>，建设便民超市</t>
    </r>
    <r>
      <rPr>
        <sz val="20"/>
        <color theme="1"/>
        <rFont val="宋体"/>
        <charset val="134"/>
      </rPr>
      <t>≥</t>
    </r>
    <r>
      <rPr>
        <sz val="20"/>
        <color theme="1"/>
        <rFont val="Times New Roman"/>
        <charset val="134"/>
      </rPr>
      <t>7</t>
    </r>
    <r>
      <rPr>
        <sz val="20"/>
        <color theme="1"/>
        <rFont val="方正仿宋简体"/>
        <charset val="134"/>
      </rPr>
      <t>个，项目验收合格率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经济效益：增加村集体经济收入</t>
    </r>
    <r>
      <rPr>
        <sz val="20"/>
        <color theme="1"/>
        <rFont val="宋体"/>
        <charset val="134"/>
      </rPr>
      <t>≥</t>
    </r>
    <r>
      <rPr>
        <sz val="20"/>
        <color theme="1"/>
        <rFont val="Times New Roman"/>
        <charset val="134"/>
      </rPr>
      <t>4</t>
    </r>
    <r>
      <rPr>
        <sz val="20"/>
        <color theme="1"/>
        <rFont val="方正仿宋简体"/>
        <charset val="134"/>
      </rPr>
      <t>万元</t>
    </r>
    <r>
      <rPr>
        <sz val="20"/>
        <color theme="1"/>
        <rFont val="Times New Roman"/>
        <charset val="134"/>
      </rPr>
      <t>/</t>
    </r>
    <r>
      <rPr>
        <sz val="20"/>
        <color theme="1"/>
        <rFont val="方正仿宋简体"/>
        <charset val="134"/>
      </rPr>
      <t>个，带动增加脱贫人口（含监测帮扶对象）全年总收入</t>
    </r>
    <r>
      <rPr>
        <sz val="20"/>
        <color theme="1"/>
        <rFont val="宋体"/>
        <charset val="134"/>
      </rPr>
      <t>≥</t>
    </r>
    <r>
      <rPr>
        <sz val="20"/>
        <color theme="1"/>
        <rFont val="Times New Roman"/>
        <charset val="134"/>
      </rPr>
      <t>2.944</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7</t>
    </r>
    <r>
      <rPr>
        <sz val="20"/>
        <color theme="1"/>
        <rFont val="方正仿宋简体"/>
        <charset val="134"/>
      </rPr>
      <t>户，受益脱贫人口（含监测帮扶对象）</t>
    </r>
    <r>
      <rPr>
        <sz val="20"/>
        <color theme="1"/>
        <rFont val="宋体"/>
        <charset val="134"/>
      </rPr>
      <t>≥</t>
    </r>
    <r>
      <rPr>
        <sz val="20"/>
        <color theme="1"/>
        <rFont val="Times New Roman"/>
        <charset val="134"/>
      </rPr>
      <t>21</t>
    </r>
    <r>
      <rPr>
        <sz val="20"/>
        <color theme="1"/>
        <rFont val="方正仿宋简体"/>
        <charset val="134"/>
      </rPr>
      <t>人，通过建设便民超市，推动经济发展，开发稳定就业岗位，进一步提升农村集体经济实力。</t>
    </r>
  </si>
  <si>
    <r>
      <rPr>
        <sz val="18"/>
        <color theme="1"/>
        <rFont val="方正仿宋简体"/>
        <charset val="134"/>
      </rPr>
      <t>巴党农领发〔</t>
    </r>
    <r>
      <rPr>
        <sz val="18"/>
        <color theme="1"/>
        <rFont val="Times New Roman"/>
        <charset val="134"/>
      </rPr>
      <t>2023</t>
    </r>
    <r>
      <rPr>
        <sz val="18"/>
        <color theme="1"/>
        <rFont val="方正仿宋简体"/>
        <charset val="134"/>
      </rPr>
      <t>〕</t>
    </r>
    <r>
      <rPr>
        <sz val="18"/>
        <color theme="1"/>
        <rFont val="Times New Roman"/>
        <charset val="134"/>
      </rPr>
      <t>22</t>
    </r>
    <r>
      <rPr>
        <sz val="18"/>
        <color theme="1"/>
        <rFont val="方正仿宋简体"/>
        <charset val="134"/>
      </rPr>
      <t>号</t>
    </r>
  </si>
  <si>
    <r>
      <rPr>
        <sz val="20"/>
        <color theme="1"/>
        <rFont val="方正仿宋简体"/>
        <charset val="0"/>
      </rPr>
      <t>巴楚县</t>
    </r>
    <r>
      <rPr>
        <sz val="20"/>
        <color theme="1"/>
        <rFont val="Times New Roman"/>
        <charset val="0"/>
      </rPr>
      <t>2024</t>
    </r>
    <r>
      <rPr>
        <sz val="20"/>
        <color theme="1"/>
        <rFont val="方正仿宋简体"/>
        <charset val="0"/>
      </rPr>
      <t>年小额贷款贴息补助项目</t>
    </r>
  </si>
  <si>
    <r>
      <rPr>
        <b/>
        <sz val="20"/>
        <color theme="1"/>
        <rFont val="方正仿宋简体"/>
        <charset val="0"/>
      </rPr>
      <t>总投资：</t>
    </r>
    <r>
      <rPr>
        <sz val="20"/>
        <color theme="1"/>
        <rFont val="Times New Roman"/>
        <charset val="0"/>
      </rPr>
      <t>1200</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为全县</t>
    </r>
    <r>
      <rPr>
        <sz val="20"/>
        <color theme="1"/>
        <rFont val="Times New Roman"/>
        <charset val="0"/>
      </rPr>
      <t>7952</t>
    </r>
    <r>
      <rPr>
        <sz val="20"/>
        <color theme="1"/>
        <rFont val="方正仿宋简体"/>
        <charset val="0"/>
      </rPr>
      <t>户脱贫人口、边缘易致贫户小额信贷给予贴息补助。</t>
    </r>
  </si>
  <si>
    <r>
      <rPr>
        <sz val="20"/>
        <color theme="1"/>
        <rFont val="方正仿宋简体"/>
        <charset val="134"/>
      </rPr>
      <t>脱贫户（含边缘易致贫户）贷款申请满足率</t>
    </r>
    <r>
      <rPr>
        <sz val="20"/>
        <color theme="1"/>
        <rFont val="宋体"/>
        <charset val="134"/>
      </rPr>
      <t>≥</t>
    </r>
    <r>
      <rPr>
        <sz val="20"/>
        <color theme="1"/>
        <rFont val="Times New Roman"/>
        <charset val="134"/>
      </rPr>
      <t>90%</t>
    </r>
    <r>
      <rPr>
        <sz val="20"/>
        <color theme="1"/>
        <rFont val="方正仿宋简体"/>
        <charset val="134"/>
      </rPr>
      <t>，带动银行向脱贫人口（含边缘易致贫户）发放贷款总额</t>
    </r>
    <r>
      <rPr>
        <sz val="20"/>
        <color theme="1"/>
        <rFont val="宋体"/>
        <charset val="134"/>
      </rPr>
      <t>≥</t>
    </r>
    <r>
      <rPr>
        <sz val="20"/>
        <color theme="1"/>
        <rFont val="Times New Roman"/>
        <charset val="134"/>
      </rPr>
      <t>20281.36</t>
    </r>
    <r>
      <rPr>
        <sz val="20"/>
        <color theme="1"/>
        <rFont val="方正仿宋简体"/>
        <charset val="134"/>
      </rPr>
      <t>万元，小额信贷贴息利率</t>
    </r>
    <r>
      <rPr>
        <sz val="20"/>
        <color theme="1"/>
        <rFont val="Times New Roman"/>
        <charset val="134"/>
      </rPr>
      <t>3.45%-4.45%</t>
    </r>
    <r>
      <rPr>
        <sz val="20"/>
        <color theme="1"/>
        <rFont val="方正仿宋简体"/>
        <charset val="134"/>
      </rPr>
      <t>，小额贷款贴息单笔贷款额度</t>
    </r>
    <r>
      <rPr>
        <sz val="20"/>
        <color theme="1"/>
        <rFont val="宋体"/>
        <charset val="134"/>
      </rPr>
      <t>≤</t>
    </r>
    <r>
      <rPr>
        <sz val="20"/>
        <color theme="1"/>
        <rFont val="Times New Roman"/>
        <charset val="134"/>
      </rPr>
      <t>5</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社会效益：受益脱贫户（含边缘易致贫户）</t>
    </r>
    <r>
      <rPr>
        <sz val="20"/>
        <color theme="1"/>
        <rFont val="Times New Roman"/>
        <charset val="134"/>
      </rPr>
      <t>≥7952</t>
    </r>
    <r>
      <rPr>
        <sz val="20"/>
        <color theme="1"/>
        <rFont val="方正仿宋简体"/>
        <charset val="134"/>
      </rPr>
      <t>户，通过小额信贷补贴利息，解决脱贫人口（含边缘易致贫户）资金短缺的问题，减轻脱贫人口（含边缘易致贫户）还贷压力，带动脱贫户、边缘户发展生产积极性。</t>
    </r>
  </si>
  <si>
    <r>
      <rPr>
        <sz val="20"/>
        <color theme="1"/>
        <rFont val="方正仿宋简体"/>
        <charset val="134"/>
      </rPr>
      <t>巴楚县</t>
    </r>
    <r>
      <rPr>
        <sz val="20"/>
        <color theme="1"/>
        <rFont val="Times New Roman"/>
        <charset val="134"/>
      </rPr>
      <t>2024</t>
    </r>
    <r>
      <rPr>
        <sz val="20"/>
        <color theme="1"/>
        <rFont val="方正仿宋简体"/>
        <charset val="134"/>
      </rPr>
      <t>年联农益农</t>
    </r>
    <r>
      <rPr>
        <sz val="20"/>
        <color theme="1"/>
        <rFont val="Times New Roman"/>
        <charset val="134"/>
      </rPr>
      <t>“</t>
    </r>
    <r>
      <rPr>
        <sz val="20"/>
        <color theme="1"/>
        <rFont val="方正仿宋简体"/>
        <charset val="134"/>
      </rPr>
      <t>企业</t>
    </r>
    <r>
      <rPr>
        <sz val="20"/>
        <color theme="1"/>
        <rFont val="Times New Roman"/>
        <charset val="134"/>
      </rPr>
      <t>+</t>
    </r>
    <r>
      <rPr>
        <sz val="20"/>
        <color theme="1"/>
        <rFont val="方正仿宋简体"/>
        <charset val="134"/>
      </rPr>
      <t>农户</t>
    </r>
    <r>
      <rPr>
        <sz val="20"/>
        <color theme="1"/>
        <rFont val="Times New Roman"/>
        <charset val="134"/>
      </rPr>
      <t>”</t>
    </r>
    <r>
      <rPr>
        <sz val="20"/>
        <color theme="1"/>
        <rFont val="方正仿宋简体"/>
        <charset val="134"/>
      </rPr>
      <t>模式创新项目</t>
    </r>
  </si>
  <si>
    <r>
      <rPr>
        <sz val="20"/>
        <color theme="1"/>
        <rFont val="方正仿宋简体"/>
        <charset val="134"/>
      </rPr>
      <t>巴楚县</t>
    </r>
    <r>
      <rPr>
        <sz val="20"/>
        <color theme="1"/>
        <rFont val="Times New Roman"/>
        <charset val="134"/>
      </rPr>
      <t>10</t>
    </r>
    <r>
      <rPr>
        <sz val="20"/>
        <color theme="1"/>
        <rFont val="方正仿宋简体"/>
        <charset val="134"/>
      </rPr>
      <t>个农业乡镇</t>
    </r>
  </si>
  <si>
    <r>
      <rPr>
        <b/>
        <sz val="20"/>
        <color theme="1"/>
        <rFont val="方正仿宋简体"/>
        <charset val="134"/>
      </rPr>
      <t>总投资：</t>
    </r>
    <r>
      <rPr>
        <sz val="20"/>
        <color theme="1"/>
        <rFont val="Times New Roman"/>
        <charset val="134"/>
      </rPr>
      <t>80.2</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依据《关于加快新疆肉羊产业高质量发展的实施意见》（新政办发〔</t>
    </r>
    <r>
      <rPr>
        <sz val="20"/>
        <color theme="1"/>
        <rFont val="Times New Roman"/>
        <charset val="134"/>
      </rPr>
      <t>2023</t>
    </r>
    <r>
      <rPr>
        <sz val="20"/>
        <color theme="1"/>
        <rFont val="方正仿宋简体"/>
        <charset val="134"/>
      </rPr>
      <t>〕</t>
    </r>
    <r>
      <rPr>
        <sz val="20"/>
        <color theme="1"/>
        <rFont val="Times New Roman"/>
        <charset val="134"/>
      </rPr>
      <t>24</t>
    </r>
    <r>
      <rPr>
        <sz val="20"/>
        <color theme="1"/>
        <rFont val="方正仿宋简体"/>
        <charset val="134"/>
      </rPr>
      <t>号）要求，坚持</t>
    </r>
    <r>
      <rPr>
        <sz val="20"/>
        <color theme="1"/>
        <rFont val="Times New Roman"/>
        <charset val="134"/>
      </rPr>
      <t>“</t>
    </r>
    <r>
      <rPr>
        <sz val="20"/>
        <color theme="1"/>
        <rFont val="方正仿宋简体"/>
        <charset val="134"/>
      </rPr>
      <t>先干后补、多干多补、干好再补</t>
    </r>
    <r>
      <rPr>
        <sz val="20"/>
        <color theme="1"/>
        <rFont val="Times New Roman"/>
        <charset val="134"/>
      </rPr>
      <t>”</t>
    </r>
    <r>
      <rPr>
        <sz val="20"/>
        <color theme="1"/>
        <rFont val="方正仿宋简体"/>
        <charset val="134"/>
      </rPr>
      <t>原则，以</t>
    </r>
    <r>
      <rPr>
        <sz val="20"/>
        <color theme="1"/>
        <rFont val="Times New Roman"/>
        <charset val="134"/>
      </rPr>
      <t>“</t>
    </r>
    <r>
      <rPr>
        <sz val="20"/>
        <color theme="1"/>
        <rFont val="方正仿宋简体"/>
        <charset val="134"/>
      </rPr>
      <t>企业</t>
    </r>
    <r>
      <rPr>
        <sz val="20"/>
        <color theme="1"/>
        <rFont val="Times New Roman"/>
        <charset val="134"/>
      </rPr>
      <t>+</t>
    </r>
    <r>
      <rPr>
        <sz val="20"/>
        <color theme="1"/>
        <rFont val="方正仿宋简体"/>
        <charset val="134"/>
      </rPr>
      <t>农户</t>
    </r>
    <r>
      <rPr>
        <sz val="20"/>
        <color theme="1"/>
        <rFont val="Times New Roman"/>
        <charset val="134"/>
      </rPr>
      <t>”</t>
    </r>
    <r>
      <rPr>
        <sz val="20"/>
        <color theme="1"/>
        <rFont val="方正仿宋简体"/>
        <charset val="134"/>
      </rPr>
      <t>的模式，发挥以奖代补激励作用，鼓励脱贫户、监测对象高质量发展庭院特色养殖，按照种母羊</t>
    </r>
    <r>
      <rPr>
        <sz val="20"/>
        <color theme="1"/>
        <rFont val="Times New Roman"/>
        <charset val="134"/>
      </rPr>
      <t>500</t>
    </r>
    <r>
      <rPr>
        <sz val="20"/>
        <color theme="1"/>
        <rFont val="方正仿宋简体"/>
        <charset val="134"/>
      </rPr>
      <t>元</t>
    </r>
    <r>
      <rPr>
        <sz val="20"/>
        <color theme="1"/>
        <rFont val="Times New Roman"/>
        <charset val="134"/>
      </rPr>
      <t>/</t>
    </r>
    <r>
      <rPr>
        <sz val="20"/>
        <color theme="1"/>
        <rFont val="方正仿宋简体"/>
        <charset val="134"/>
      </rPr>
      <t>只的标准进行奖补到户，按照国家湖羊鉴定标准至少达到二级以上标准予以补贴。</t>
    </r>
    <r>
      <rPr>
        <sz val="20"/>
        <color theme="1"/>
        <rFont val="Times New Roman"/>
        <charset val="134"/>
      </rPr>
      <t>2024</t>
    </r>
    <r>
      <rPr>
        <sz val="20"/>
        <color theme="1"/>
        <rFont val="方正仿宋简体"/>
        <charset val="134"/>
      </rPr>
      <t>年计划补贴</t>
    </r>
    <r>
      <rPr>
        <sz val="20"/>
        <color theme="1"/>
        <rFont val="Times New Roman"/>
        <charset val="134"/>
      </rPr>
      <t>1604</t>
    </r>
    <r>
      <rPr>
        <sz val="20"/>
        <color theme="1"/>
        <rFont val="方正仿宋简体"/>
        <charset val="134"/>
      </rPr>
      <t>只。</t>
    </r>
  </si>
  <si>
    <r>
      <rPr>
        <sz val="20"/>
        <color theme="1"/>
        <rFont val="方正仿宋简体"/>
        <charset val="134"/>
      </rPr>
      <t>补贴种母羊数量</t>
    </r>
    <r>
      <rPr>
        <sz val="20"/>
        <color theme="1"/>
        <rFont val="宋体"/>
        <charset val="134"/>
      </rPr>
      <t>≥</t>
    </r>
    <r>
      <rPr>
        <sz val="20"/>
        <color theme="1"/>
        <rFont val="Times New Roman"/>
        <charset val="134"/>
      </rPr>
      <t>1604</t>
    </r>
    <r>
      <rPr>
        <sz val="20"/>
        <color theme="1"/>
        <rFont val="方正仿宋简体"/>
        <charset val="134"/>
      </rPr>
      <t>只，项目验收合格率</t>
    </r>
    <r>
      <rPr>
        <sz val="20"/>
        <color theme="1"/>
        <rFont val="宋体"/>
        <charset val="134"/>
      </rPr>
      <t>≥</t>
    </r>
    <r>
      <rPr>
        <sz val="20"/>
        <color theme="1"/>
        <rFont val="Times New Roman"/>
        <charset val="134"/>
      </rPr>
      <t>100%</t>
    </r>
    <r>
      <rPr>
        <sz val="20"/>
        <color theme="1"/>
        <rFont val="方正仿宋简体"/>
        <charset val="134"/>
      </rPr>
      <t>，种母羊补贴标准</t>
    </r>
    <r>
      <rPr>
        <sz val="20"/>
        <color theme="1"/>
        <rFont val="Times New Roman"/>
        <charset val="134"/>
      </rPr>
      <t>=500</t>
    </r>
    <r>
      <rPr>
        <sz val="20"/>
        <color theme="1"/>
        <rFont val="方正仿宋简体"/>
        <charset val="134"/>
      </rPr>
      <t>元</t>
    </r>
    <r>
      <rPr>
        <sz val="20"/>
        <color theme="1"/>
        <rFont val="Times New Roman"/>
        <charset val="134"/>
      </rPr>
      <t>/</t>
    </r>
    <r>
      <rPr>
        <sz val="20"/>
        <color theme="1"/>
        <rFont val="方正仿宋简体"/>
        <charset val="134"/>
      </rPr>
      <t>只。</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80.2</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1300</t>
    </r>
    <r>
      <rPr>
        <sz val="20"/>
        <color theme="1"/>
        <rFont val="方正仿宋简体"/>
        <charset val="134"/>
      </rPr>
      <t>户，受益脱贫人口（含监测帮扶对象）</t>
    </r>
    <r>
      <rPr>
        <sz val="20"/>
        <color theme="1"/>
        <rFont val="宋体"/>
        <charset val="134"/>
      </rPr>
      <t>≥</t>
    </r>
    <r>
      <rPr>
        <sz val="20"/>
        <color theme="1"/>
        <rFont val="Times New Roman"/>
        <charset val="134"/>
      </rPr>
      <t>5000</t>
    </r>
    <r>
      <rPr>
        <sz val="20"/>
        <color theme="1"/>
        <rFont val="方正仿宋简体"/>
        <charset val="134"/>
      </rPr>
      <t>人，通过项目实施，激发农户内生动力，有效推动庭院特色养殖发展，夯实巩固拓展脱贫攻坚成果基础。</t>
    </r>
  </si>
  <si>
    <r>
      <rPr>
        <sz val="20"/>
        <color theme="1"/>
        <rFont val="方正仿宋简体"/>
        <charset val="134"/>
      </rPr>
      <t>夏马勒乡</t>
    </r>
    <r>
      <rPr>
        <sz val="20"/>
        <color theme="1"/>
        <rFont val="Times New Roman"/>
        <charset val="134"/>
      </rPr>
      <t>11</t>
    </r>
    <r>
      <rPr>
        <sz val="20"/>
        <color theme="1"/>
        <rFont val="方正仿宋简体"/>
        <charset val="134"/>
      </rPr>
      <t>村</t>
    </r>
  </si>
  <si>
    <r>
      <rPr>
        <b/>
        <sz val="20"/>
        <color theme="1"/>
        <rFont val="方正仿宋简体"/>
        <charset val="134"/>
      </rPr>
      <t>总投资：</t>
    </r>
    <r>
      <rPr>
        <sz val="20"/>
        <color theme="1"/>
        <rFont val="Times New Roman"/>
        <charset val="134"/>
      </rPr>
      <t>83</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新建挤奶车间</t>
    </r>
    <r>
      <rPr>
        <sz val="20"/>
        <color theme="1"/>
        <rFont val="Times New Roman"/>
        <charset val="134"/>
      </rPr>
      <t>1</t>
    </r>
    <r>
      <rPr>
        <sz val="20"/>
        <color theme="1"/>
        <rFont val="方正仿宋简体"/>
        <charset val="134"/>
      </rPr>
      <t>座，建筑面积</t>
    </r>
    <r>
      <rPr>
        <sz val="20"/>
        <color theme="1"/>
        <rFont val="Times New Roman"/>
        <charset val="134"/>
      </rPr>
      <t>280</t>
    </r>
    <r>
      <rPr>
        <sz val="20"/>
        <color theme="1"/>
        <rFont val="宋体"/>
        <charset val="134"/>
      </rPr>
      <t>㎡</t>
    </r>
    <r>
      <rPr>
        <sz val="20"/>
        <color theme="1"/>
        <rFont val="方正仿宋简体"/>
        <charset val="134"/>
      </rPr>
      <t>，配套水电等相关附属设施设备。项目建成后，所形成的固定资产纳入衔接项目资产管理，权属归巴楚县夏马勒牧场（巴楚县丰和畜牧业发展有限公司）所有。</t>
    </r>
  </si>
  <si>
    <r>
      <rPr>
        <sz val="20"/>
        <color theme="1"/>
        <rFont val="方正仿宋简体"/>
        <charset val="0"/>
      </rPr>
      <t>建设挤奶车间工程量</t>
    </r>
    <r>
      <rPr>
        <sz val="20"/>
        <color theme="1"/>
        <rFont val="宋体"/>
        <charset val="0"/>
      </rPr>
      <t>≥</t>
    </r>
    <r>
      <rPr>
        <sz val="20"/>
        <color theme="1"/>
        <rFont val="Times New Roman"/>
        <charset val="0"/>
      </rPr>
      <t>280</t>
    </r>
    <r>
      <rPr>
        <sz val="20"/>
        <color theme="1"/>
        <rFont val="宋体"/>
        <charset val="0"/>
      </rPr>
      <t>㎡</t>
    </r>
    <r>
      <rPr>
        <sz val="20"/>
        <color theme="1"/>
        <rFont val="方正仿宋简体"/>
        <charset val="0"/>
      </rPr>
      <t>，项目验收合格率</t>
    </r>
    <r>
      <rPr>
        <sz val="20"/>
        <color theme="1"/>
        <rFont val="宋体"/>
        <charset val="0"/>
      </rPr>
      <t>≥</t>
    </r>
    <r>
      <rPr>
        <sz val="20"/>
        <color theme="1"/>
        <rFont val="Times New Roman"/>
        <charset val="0"/>
      </rPr>
      <t>100%</t>
    </r>
    <r>
      <rPr>
        <sz val="20"/>
        <color theme="1"/>
        <rFont val="方正仿宋简体"/>
        <charset val="0"/>
      </rPr>
      <t>。</t>
    </r>
    <r>
      <rPr>
        <sz val="20"/>
        <color theme="1"/>
        <rFont val="Times New Roman"/>
        <charset val="0"/>
      </rPr>
      <t xml:space="preserve">
</t>
    </r>
    <r>
      <rPr>
        <sz val="20"/>
        <color theme="1"/>
        <rFont val="方正仿宋简体"/>
        <charset val="0"/>
      </rPr>
      <t>经济效益：带动脱贫户（含监测帮扶对象）全年总收入</t>
    </r>
    <r>
      <rPr>
        <sz val="20"/>
        <color theme="1"/>
        <rFont val="宋体"/>
        <charset val="0"/>
      </rPr>
      <t>≥</t>
    </r>
    <r>
      <rPr>
        <sz val="20"/>
        <color theme="1"/>
        <rFont val="Times New Roman"/>
        <charset val="0"/>
      </rPr>
      <t>6</t>
    </r>
    <r>
      <rPr>
        <sz val="20"/>
        <color theme="1"/>
        <rFont val="方正仿宋简体"/>
        <charset val="0"/>
      </rPr>
      <t>万元。</t>
    </r>
    <r>
      <rPr>
        <sz val="20"/>
        <color theme="1"/>
        <rFont val="Times New Roman"/>
        <charset val="0"/>
      </rPr>
      <t xml:space="preserve">
</t>
    </r>
    <r>
      <rPr>
        <sz val="20"/>
        <color theme="1"/>
        <rFont val="方正仿宋简体"/>
        <charset val="0"/>
      </rPr>
      <t>社会效益：受益脱贫户（含监测帮扶对象）户数</t>
    </r>
    <r>
      <rPr>
        <sz val="20"/>
        <color theme="1"/>
        <rFont val="宋体"/>
        <charset val="0"/>
      </rPr>
      <t>≥</t>
    </r>
    <r>
      <rPr>
        <sz val="20"/>
        <color theme="1"/>
        <rFont val="Times New Roman"/>
        <charset val="0"/>
      </rPr>
      <t>2</t>
    </r>
    <r>
      <rPr>
        <sz val="20"/>
        <color theme="1"/>
        <rFont val="方正仿宋简体"/>
        <charset val="0"/>
      </rPr>
      <t>户，受益脱贫人口（含监测帮扶对象）</t>
    </r>
    <r>
      <rPr>
        <sz val="20"/>
        <color theme="1"/>
        <rFont val="宋体"/>
        <charset val="0"/>
      </rPr>
      <t>≥</t>
    </r>
    <r>
      <rPr>
        <sz val="20"/>
        <color theme="1"/>
        <rFont val="Times New Roman"/>
        <charset val="0"/>
      </rPr>
      <t>2</t>
    </r>
    <r>
      <rPr>
        <sz val="20"/>
        <color theme="1"/>
        <rFont val="方正仿宋简体"/>
        <charset val="0"/>
      </rPr>
      <t>人，通过实施该项目，可以进一步提高乳肉兼用型牛养殖附加值，提高牧场现代化管理及科学化进程，持续提高国有欠发达牧场市场竞争力。</t>
    </r>
  </si>
  <si>
    <r>
      <rPr>
        <sz val="20"/>
        <color theme="1"/>
        <rFont val="方正仿宋简体"/>
        <charset val="134"/>
      </rPr>
      <t>巴楚县</t>
    </r>
    <r>
      <rPr>
        <sz val="20"/>
        <color theme="1"/>
        <rFont val="Times New Roman"/>
        <charset val="134"/>
      </rPr>
      <t>2024</t>
    </r>
    <r>
      <rPr>
        <sz val="20"/>
        <color theme="1"/>
        <rFont val="方正仿宋简体"/>
        <charset val="134"/>
      </rPr>
      <t>年阿拉格尔乡斗渠建设项目</t>
    </r>
  </si>
  <si>
    <r>
      <rPr>
        <b/>
        <sz val="20"/>
        <color theme="1"/>
        <rFont val="方正仿宋简体"/>
        <charset val="134"/>
      </rPr>
      <t>总投资：</t>
    </r>
    <r>
      <rPr>
        <sz val="20"/>
        <color theme="1"/>
        <rFont val="Times New Roman"/>
        <charset val="134"/>
      </rPr>
      <t>1250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新建斗渠</t>
    </r>
    <r>
      <rPr>
        <sz val="20"/>
        <color theme="1"/>
        <rFont val="Times New Roman"/>
        <charset val="134"/>
      </rPr>
      <t>12.346km</t>
    </r>
    <r>
      <rPr>
        <sz val="20"/>
        <color theme="1"/>
        <rFont val="方正仿宋简体"/>
        <charset val="134"/>
      </rPr>
      <t>，配套建设相关附属设施。</t>
    </r>
  </si>
  <si>
    <r>
      <rPr>
        <sz val="20"/>
        <color theme="1"/>
        <rFont val="方正仿宋简体"/>
        <charset val="134"/>
      </rPr>
      <t>建设渠道工程量</t>
    </r>
    <r>
      <rPr>
        <sz val="20"/>
        <color theme="1"/>
        <rFont val="宋体"/>
        <charset val="134"/>
      </rPr>
      <t>≥</t>
    </r>
    <r>
      <rPr>
        <sz val="20"/>
        <color theme="1"/>
        <rFont val="Times New Roman"/>
        <charset val="134"/>
      </rPr>
      <t>12.346km</t>
    </r>
    <r>
      <rPr>
        <sz val="20"/>
        <color theme="1"/>
        <rFont val="方正仿宋简体"/>
        <charset val="134"/>
      </rPr>
      <t>，建设渠系建筑物工程量</t>
    </r>
    <r>
      <rPr>
        <sz val="20"/>
        <color theme="1"/>
        <rFont val="宋体"/>
        <charset val="134"/>
      </rPr>
      <t>≥</t>
    </r>
    <r>
      <rPr>
        <sz val="20"/>
        <color theme="1"/>
        <rFont val="Times New Roman"/>
        <charset val="134"/>
      </rPr>
      <t>69</t>
    </r>
    <r>
      <rPr>
        <sz val="20"/>
        <color theme="1"/>
        <rFont val="方正仿宋简体"/>
        <charset val="134"/>
      </rPr>
      <t>座，项目验收合格率</t>
    </r>
    <r>
      <rPr>
        <sz val="20"/>
        <color theme="1"/>
        <rFont val="宋体"/>
        <charset val="134"/>
      </rPr>
      <t>≥</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141</t>
    </r>
    <r>
      <rPr>
        <sz val="20"/>
        <color theme="1"/>
        <rFont val="方正仿宋简体"/>
        <charset val="134"/>
      </rPr>
      <t>户，受益脱贫人口（含监测帮扶对象）</t>
    </r>
    <r>
      <rPr>
        <sz val="20"/>
        <color theme="1"/>
        <rFont val="宋体"/>
        <charset val="134"/>
      </rPr>
      <t>≥</t>
    </r>
    <r>
      <rPr>
        <sz val="20"/>
        <color theme="1"/>
        <rFont val="Times New Roman"/>
        <charset val="134"/>
      </rPr>
      <t>529</t>
    </r>
    <r>
      <rPr>
        <sz val="20"/>
        <color theme="1"/>
        <rFont val="方正仿宋简体"/>
        <charset val="134"/>
      </rPr>
      <t>人，新增和改善灌溉面积</t>
    </r>
    <r>
      <rPr>
        <sz val="20"/>
        <color theme="1"/>
        <rFont val="宋体"/>
        <charset val="134"/>
      </rPr>
      <t>≥</t>
    </r>
    <r>
      <rPr>
        <sz val="20"/>
        <color theme="1"/>
        <rFont val="Times New Roman"/>
        <charset val="134"/>
      </rPr>
      <t>30720</t>
    </r>
    <r>
      <rPr>
        <sz val="20"/>
        <color theme="1"/>
        <rFont val="方正仿宋简体"/>
        <charset val="134"/>
      </rPr>
      <t>亩，提高水资源利用率和保证率，全面提升灌溉水平，降低运行成本，提高水利工程综合效益。</t>
    </r>
  </si>
  <si>
    <r>
      <rPr>
        <sz val="20"/>
        <color theme="1"/>
        <rFont val="方正仿宋简体"/>
        <charset val="134"/>
      </rPr>
      <t>巴楚县</t>
    </r>
    <r>
      <rPr>
        <sz val="20"/>
        <color theme="1"/>
        <rFont val="Times New Roman"/>
        <charset val="134"/>
      </rPr>
      <t>2024</t>
    </r>
    <r>
      <rPr>
        <sz val="20"/>
        <color theme="1"/>
        <rFont val="方正仿宋简体"/>
        <charset val="134"/>
      </rPr>
      <t>年阿瓦提镇土地碎片化整理及农田水利附属设施建设项目</t>
    </r>
  </si>
  <si>
    <r>
      <rPr>
        <sz val="20"/>
        <color theme="1"/>
        <rFont val="方正仿宋简体"/>
        <charset val="134"/>
      </rPr>
      <t>巴楚县阿瓦提镇温艾日克</t>
    </r>
    <r>
      <rPr>
        <sz val="20"/>
        <color theme="1"/>
        <rFont val="Times New Roman"/>
        <charset val="134"/>
      </rPr>
      <t>(4)</t>
    </r>
    <r>
      <rPr>
        <sz val="20"/>
        <color theme="1"/>
        <rFont val="方正仿宋简体"/>
        <charset val="134"/>
      </rPr>
      <t>村</t>
    </r>
  </si>
  <si>
    <r>
      <rPr>
        <b/>
        <sz val="20"/>
        <color theme="1"/>
        <rFont val="方正仿宋简体"/>
        <charset val="134"/>
      </rPr>
      <t>总投资：</t>
    </r>
    <r>
      <rPr>
        <sz val="20"/>
        <color theme="1"/>
        <rFont val="Times New Roman"/>
        <charset val="134"/>
      </rPr>
      <t>155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实施碎片化整理及高效节水</t>
    </r>
    <r>
      <rPr>
        <sz val="20"/>
        <color theme="1"/>
        <rFont val="Times New Roman"/>
        <charset val="134"/>
      </rPr>
      <t>824.09</t>
    </r>
    <r>
      <rPr>
        <sz val="20"/>
        <color theme="1"/>
        <rFont val="方正仿宋简体"/>
        <charset val="134"/>
      </rPr>
      <t>亩，其中土地平整加高效节水改造</t>
    </r>
    <r>
      <rPr>
        <sz val="20"/>
        <color theme="1"/>
        <rFont val="Times New Roman"/>
        <charset val="134"/>
      </rPr>
      <t>367.11</t>
    </r>
    <r>
      <rPr>
        <sz val="20"/>
        <color theme="1"/>
        <rFont val="方正仿宋简体"/>
        <charset val="134"/>
      </rPr>
      <t>亩单独高效节水面积</t>
    </r>
    <r>
      <rPr>
        <sz val="20"/>
        <color theme="1"/>
        <rFont val="Times New Roman"/>
        <charset val="134"/>
      </rPr>
      <t>456.98</t>
    </r>
    <r>
      <rPr>
        <sz val="20"/>
        <color theme="1"/>
        <rFont val="方正仿宋简体"/>
        <charset val="134"/>
      </rPr>
      <t>亩</t>
    </r>
    <r>
      <rPr>
        <sz val="20"/>
        <color theme="1"/>
        <rFont val="Times New Roman"/>
        <charset val="134"/>
      </rPr>
      <t>;</t>
    </r>
    <r>
      <rPr>
        <sz val="20"/>
        <color theme="1"/>
        <rFont val="方正仿宋简体"/>
        <charset val="134"/>
      </rPr>
      <t>新建</t>
    </r>
    <r>
      <rPr>
        <sz val="20"/>
        <color theme="1"/>
        <rFont val="Times New Roman"/>
        <charset val="134"/>
      </rPr>
      <t>2</t>
    </r>
    <r>
      <rPr>
        <sz val="20"/>
        <color theme="1"/>
        <rFont val="方正仿宋简体"/>
        <charset val="134"/>
      </rPr>
      <t>个加压滴灌系统，其中埋设</t>
    </r>
    <r>
      <rPr>
        <sz val="20"/>
        <color theme="1"/>
        <rFont val="Times New Roman"/>
        <charset val="134"/>
      </rPr>
      <t>PVC-M</t>
    </r>
    <r>
      <rPr>
        <sz val="20"/>
        <color theme="1"/>
        <rFont val="方正仿宋简体"/>
        <charset val="134"/>
      </rPr>
      <t>塑料管</t>
    </r>
    <r>
      <rPr>
        <sz val="20"/>
        <color theme="1"/>
        <rFont val="Times New Roman"/>
        <charset val="134"/>
      </rPr>
      <t>11.75</t>
    </r>
    <r>
      <rPr>
        <sz val="20"/>
        <color theme="1"/>
        <rFont val="方正仿宋简体"/>
        <charset val="134"/>
      </rPr>
      <t>公里，沉砂池</t>
    </r>
    <r>
      <rPr>
        <sz val="20"/>
        <color theme="1"/>
        <rFont val="Times New Roman"/>
        <charset val="134"/>
      </rPr>
      <t>1</t>
    </r>
    <r>
      <rPr>
        <sz val="20"/>
        <color theme="1"/>
        <rFont val="方正仿宋简体"/>
        <charset val="134"/>
      </rPr>
      <t>座，首部管理房</t>
    </r>
    <r>
      <rPr>
        <sz val="20"/>
        <color theme="1"/>
        <rFont val="Times New Roman"/>
        <charset val="134"/>
      </rPr>
      <t>2</t>
    </r>
    <r>
      <rPr>
        <sz val="20"/>
        <color theme="1"/>
        <rFont val="方正仿宋简体"/>
        <charset val="134"/>
      </rPr>
      <t>座，</t>
    </r>
    <r>
      <rPr>
        <sz val="20"/>
        <color theme="1"/>
        <rFont val="Times New Roman"/>
        <charset val="134"/>
      </rPr>
      <t>10kv</t>
    </r>
    <r>
      <rPr>
        <sz val="20"/>
        <color theme="1"/>
        <rFont val="方正仿宋简体"/>
        <charset val="134"/>
      </rPr>
      <t>输电线路</t>
    </r>
    <r>
      <rPr>
        <sz val="20"/>
        <color theme="1"/>
        <rFont val="Times New Roman"/>
        <charset val="134"/>
      </rPr>
      <t>700</t>
    </r>
    <r>
      <rPr>
        <sz val="20"/>
        <color theme="1"/>
        <rFont val="方正仿宋简体"/>
        <charset val="134"/>
      </rPr>
      <t>米，配套相关附属设施。</t>
    </r>
  </si>
  <si>
    <r>
      <rPr>
        <sz val="20"/>
        <color theme="1"/>
        <rFont val="方正仿宋简体"/>
        <charset val="134"/>
      </rPr>
      <t>碎片化整理及高效节水工程量</t>
    </r>
    <r>
      <rPr>
        <sz val="20"/>
        <color theme="1"/>
        <rFont val="宋体"/>
        <charset val="134"/>
      </rPr>
      <t>≥</t>
    </r>
    <r>
      <rPr>
        <sz val="20"/>
        <color theme="1"/>
        <rFont val="Times New Roman"/>
        <charset val="134"/>
      </rPr>
      <t>824.09</t>
    </r>
    <r>
      <rPr>
        <sz val="20"/>
        <color theme="1"/>
        <rFont val="方正仿宋简体"/>
        <charset val="134"/>
      </rPr>
      <t>亩，建设加压滴灌系统数量</t>
    </r>
    <r>
      <rPr>
        <sz val="20"/>
        <color theme="1"/>
        <rFont val="宋体"/>
        <charset val="134"/>
      </rPr>
      <t>≥</t>
    </r>
    <r>
      <rPr>
        <sz val="20"/>
        <color theme="1"/>
        <rFont val="Times New Roman"/>
        <charset val="134"/>
      </rPr>
      <t>2</t>
    </r>
    <r>
      <rPr>
        <sz val="20"/>
        <color theme="1"/>
        <rFont val="方正仿宋简体"/>
        <charset val="134"/>
      </rPr>
      <t>个，建设管道工程量</t>
    </r>
    <r>
      <rPr>
        <sz val="20"/>
        <color theme="1"/>
        <rFont val="宋体"/>
        <charset val="134"/>
      </rPr>
      <t>≥</t>
    </r>
    <r>
      <rPr>
        <sz val="20"/>
        <color theme="1"/>
        <rFont val="Times New Roman"/>
        <charset val="134"/>
      </rPr>
      <t>11.75km</t>
    </r>
    <r>
      <rPr>
        <sz val="20"/>
        <color theme="1"/>
        <rFont val="方正仿宋简体"/>
        <charset val="134"/>
      </rPr>
      <t>，建设沉砂池工程量</t>
    </r>
    <r>
      <rPr>
        <sz val="20"/>
        <color theme="1"/>
        <rFont val="宋体"/>
        <charset val="134"/>
      </rPr>
      <t>≥</t>
    </r>
    <r>
      <rPr>
        <sz val="20"/>
        <color theme="1"/>
        <rFont val="Times New Roman"/>
        <charset val="134"/>
      </rPr>
      <t>1</t>
    </r>
    <r>
      <rPr>
        <sz val="20"/>
        <color theme="1"/>
        <rFont val="方正仿宋简体"/>
        <charset val="134"/>
      </rPr>
      <t>座，建设首部管理房工程量</t>
    </r>
    <r>
      <rPr>
        <sz val="20"/>
        <color theme="1"/>
        <rFont val="宋体"/>
        <charset val="134"/>
      </rPr>
      <t>≥</t>
    </r>
    <r>
      <rPr>
        <sz val="20"/>
        <color theme="1"/>
        <rFont val="Times New Roman"/>
        <charset val="134"/>
      </rPr>
      <t>2</t>
    </r>
    <r>
      <rPr>
        <sz val="20"/>
        <color theme="1"/>
        <rFont val="方正仿宋简体"/>
        <charset val="134"/>
      </rPr>
      <t>座，项目验收合格率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25</t>
    </r>
    <r>
      <rPr>
        <sz val="20"/>
        <color theme="1"/>
        <rFont val="方正仿宋简体"/>
        <charset val="134"/>
      </rPr>
      <t>户，受益脱贫人口（含监测帮扶对象）</t>
    </r>
    <r>
      <rPr>
        <sz val="20"/>
        <color theme="1"/>
        <rFont val="宋体"/>
        <charset val="134"/>
      </rPr>
      <t>≥</t>
    </r>
    <r>
      <rPr>
        <sz val="20"/>
        <color theme="1"/>
        <rFont val="Times New Roman"/>
        <charset val="134"/>
      </rPr>
      <t>78</t>
    </r>
    <r>
      <rPr>
        <sz val="20"/>
        <color theme="1"/>
        <rFont val="方正仿宋简体"/>
        <charset val="134"/>
      </rPr>
      <t>人，能够有效降低项目区农业种植成本，提高农作物产量，保障国家粮食安全，推动农户实现增产增收，持续提升种植规模化，促进农业资源可持续利用。</t>
    </r>
  </si>
  <si>
    <r>
      <rPr>
        <sz val="20"/>
        <color theme="1"/>
        <rFont val="方正仿宋简体"/>
        <charset val="134"/>
      </rPr>
      <t>巴楚县</t>
    </r>
    <r>
      <rPr>
        <sz val="20"/>
        <color theme="1"/>
        <rFont val="Times New Roman"/>
        <charset val="134"/>
      </rPr>
      <t>2024</t>
    </r>
    <r>
      <rPr>
        <sz val="20"/>
        <color theme="1"/>
        <rFont val="方正仿宋简体"/>
        <charset val="134"/>
      </rPr>
      <t>年英吾斯塘乡土地碎片化整理及农田水利附属设施建设项目</t>
    </r>
  </si>
  <si>
    <r>
      <rPr>
        <sz val="20"/>
        <color theme="1"/>
        <rFont val="方正仿宋简体"/>
        <charset val="134"/>
      </rPr>
      <t>巴楚县英吾斯塘乡其盖库都克</t>
    </r>
    <r>
      <rPr>
        <sz val="20"/>
        <color theme="1"/>
        <rFont val="Times New Roman"/>
        <charset val="134"/>
      </rPr>
      <t>(2)</t>
    </r>
    <r>
      <rPr>
        <sz val="20"/>
        <color theme="1"/>
        <rFont val="方正仿宋简体"/>
        <charset val="134"/>
      </rPr>
      <t>村、铁热克力克</t>
    </r>
    <r>
      <rPr>
        <sz val="20"/>
        <color theme="1"/>
        <rFont val="Times New Roman"/>
        <charset val="134"/>
      </rPr>
      <t>(7)</t>
    </r>
    <r>
      <rPr>
        <sz val="20"/>
        <color theme="1"/>
        <rFont val="方正仿宋简体"/>
        <charset val="134"/>
      </rPr>
      <t>村</t>
    </r>
  </si>
  <si>
    <r>
      <rPr>
        <b/>
        <sz val="20"/>
        <color theme="1"/>
        <rFont val="方正仿宋简体"/>
        <charset val="134"/>
      </rPr>
      <t>总投资：</t>
    </r>
    <r>
      <rPr>
        <sz val="20"/>
        <color theme="1"/>
        <rFont val="Times New Roman"/>
        <charset val="134"/>
      </rPr>
      <t>530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实施土地碎片化整理及高效节水</t>
    </r>
    <r>
      <rPr>
        <sz val="20"/>
        <color theme="1"/>
        <rFont val="Times New Roman"/>
        <charset val="134"/>
      </rPr>
      <t>2266.49</t>
    </r>
    <r>
      <rPr>
        <sz val="20"/>
        <color theme="1"/>
        <rFont val="方正仿宋简体"/>
        <charset val="134"/>
      </rPr>
      <t>亩，新建加压滴灌系统</t>
    </r>
    <r>
      <rPr>
        <sz val="20"/>
        <color theme="1"/>
        <rFont val="Times New Roman"/>
        <charset val="134"/>
      </rPr>
      <t>5</t>
    </r>
    <r>
      <rPr>
        <sz val="20"/>
        <color theme="1"/>
        <rFont val="方正仿宋简体"/>
        <charset val="134"/>
      </rPr>
      <t>个，其中埋设</t>
    </r>
    <r>
      <rPr>
        <sz val="20"/>
        <color theme="1"/>
        <rFont val="Times New Roman"/>
        <charset val="134"/>
      </rPr>
      <t>PVC-M</t>
    </r>
    <r>
      <rPr>
        <sz val="20"/>
        <color theme="1"/>
        <rFont val="方正仿宋简体"/>
        <charset val="134"/>
      </rPr>
      <t>塑料管</t>
    </r>
    <r>
      <rPr>
        <sz val="20"/>
        <color theme="1"/>
        <rFont val="Times New Roman"/>
        <charset val="134"/>
      </rPr>
      <t>29.52km</t>
    </r>
    <r>
      <rPr>
        <sz val="20"/>
        <color theme="1"/>
        <rFont val="方正仿宋简体"/>
        <charset val="134"/>
      </rPr>
      <t>、沉砂池</t>
    </r>
    <r>
      <rPr>
        <sz val="20"/>
        <color theme="1"/>
        <rFont val="Times New Roman"/>
        <charset val="134"/>
      </rPr>
      <t>4</t>
    </r>
    <r>
      <rPr>
        <sz val="20"/>
        <color theme="1"/>
        <rFont val="方正仿宋简体"/>
        <charset val="134"/>
      </rPr>
      <t>座、首部管理房</t>
    </r>
    <r>
      <rPr>
        <sz val="20"/>
        <color theme="1"/>
        <rFont val="Times New Roman"/>
        <charset val="134"/>
      </rPr>
      <t>4</t>
    </r>
    <r>
      <rPr>
        <sz val="20"/>
        <color theme="1"/>
        <rFont val="方正仿宋简体"/>
        <charset val="134"/>
      </rPr>
      <t>座，配套相关附属设施。</t>
    </r>
  </si>
  <si>
    <t>耿德一、包永瑞</t>
  </si>
  <si>
    <r>
      <rPr>
        <sz val="20"/>
        <color theme="1"/>
        <rFont val="方正仿宋简体"/>
        <charset val="134"/>
      </rPr>
      <t>受益脱贫村数</t>
    </r>
    <r>
      <rPr>
        <sz val="20"/>
        <color theme="1"/>
        <rFont val="宋体"/>
        <charset val="134"/>
      </rPr>
      <t>≥</t>
    </r>
    <r>
      <rPr>
        <sz val="20"/>
        <color theme="1"/>
        <rFont val="Times New Roman"/>
        <charset val="134"/>
      </rPr>
      <t>2</t>
    </r>
    <r>
      <rPr>
        <sz val="20"/>
        <color theme="1"/>
        <rFont val="方正仿宋简体"/>
        <charset val="134"/>
      </rPr>
      <t>个，建设土地碎片化整理及高效节水工程量</t>
    </r>
    <r>
      <rPr>
        <sz val="20"/>
        <color theme="1"/>
        <rFont val="宋体"/>
        <charset val="134"/>
      </rPr>
      <t>≥</t>
    </r>
    <r>
      <rPr>
        <sz val="20"/>
        <color theme="1"/>
        <rFont val="Times New Roman"/>
        <charset val="134"/>
      </rPr>
      <t>2266.49</t>
    </r>
    <r>
      <rPr>
        <sz val="20"/>
        <color theme="1"/>
        <rFont val="方正仿宋简体"/>
        <charset val="134"/>
      </rPr>
      <t>亩，新建加压滴灌系统数量</t>
    </r>
    <r>
      <rPr>
        <sz val="20"/>
        <color theme="1"/>
        <rFont val="宋体"/>
        <charset val="134"/>
      </rPr>
      <t>≥</t>
    </r>
    <r>
      <rPr>
        <sz val="20"/>
        <color theme="1"/>
        <rFont val="Times New Roman"/>
        <charset val="134"/>
      </rPr>
      <t>5</t>
    </r>
    <r>
      <rPr>
        <sz val="20"/>
        <color theme="1"/>
        <rFont val="方正仿宋简体"/>
        <charset val="134"/>
      </rPr>
      <t>个，项目验收合格率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25</t>
    </r>
    <r>
      <rPr>
        <sz val="20"/>
        <color theme="1"/>
        <rFont val="方正仿宋简体"/>
        <charset val="134"/>
      </rPr>
      <t>户，受益脱贫人口（含监测帮扶对象）</t>
    </r>
    <r>
      <rPr>
        <sz val="20"/>
        <color theme="1"/>
        <rFont val="宋体"/>
        <charset val="134"/>
      </rPr>
      <t>≥</t>
    </r>
    <r>
      <rPr>
        <sz val="20"/>
        <color theme="1"/>
        <rFont val="Times New Roman"/>
        <charset val="134"/>
      </rPr>
      <t>40</t>
    </r>
    <r>
      <rPr>
        <sz val="20"/>
        <color theme="1"/>
        <rFont val="方正仿宋简体"/>
        <charset val="134"/>
      </rPr>
      <t>人，能够有效降低项目区农业种植成本，提高农作物产量，保障国家粮食安全，推动农户实现增产增收，持续提升种植规模化，促进农业资源可持续利用。</t>
    </r>
  </si>
  <si>
    <r>
      <rPr>
        <sz val="20"/>
        <color theme="1"/>
        <rFont val="方正仿宋简体"/>
        <charset val="134"/>
      </rPr>
      <t>巴楚县</t>
    </r>
    <r>
      <rPr>
        <sz val="20"/>
        <color theme="1"/>
        <rFont val="Times New Roman"/>
        <charset val="134"/>
      </rPr>
      <t>2024</t>
    </r>
    <r>
      <rPr>
        <sz val="20"/>
        <color theme="1"/>
        <rFont val="方正仿宋简体"/>
        <charset val="134"/>
      </rPr>
      <t>年阿克萨克马热勒乡土地碎片化整理及农田水利附属设施建设项目</t>
    </r>
  </si>
  <si>
    <r>
      <rPr>
        <sz val="20"/>
        <color theme="1"/>
        <rFont val="方正仿宋简体"/>
        <charset val="134"/>
      </rPr>
      <t>巴楚县阿克萨克马热勒乡塘巴扎</t>
    </r>
    <r>
      <rPr>
        <sz val="20"/>
        <color theme="1"/>
        <rFont val="Times New Roman"/>
        <charset val="134"/>
      </rPr>
      <t>(3)</t>
    </r>
    <r>
      <rPr>
        <sz val="20"/>
        <color theme="1"/>
        <rFont val="方正仿宋简体"/>
        <charset val="134"/>
      </rPr>
      <t>村、恰尔阿勒迪</t>
    </r>
    <r>
      <rPr>
        <sz val="20"/>
        <color theme="1"/>
        <rFont val="Times New Roman"/>
        <charset val="134"/>
      </rPr>
      <t>(10)</t>
    </r>
    <r>
      <rPr>
        <sz val="20"/>
        <color theme="1"/>
        <rFont val="方正仿宋简体"/>
        <charset val="134"/>
      </rPr>
      <t>村</t>
    </r>
  </si>
  <si>
    <r>
      <rPr>
        <b/>
        <sz val="20"/>
        <color theme="1"/>
        <rFont val="方正仿宋简体"/>
        <charset val="134"/>
      </rPr>
      <t>总投资：</t>
    </r>
    <r>
      <rPr>
        <sz val="20"/>
        <color theme="1"/>
        <rFont val="Times New Roman"/>
        <charset val="134"/>
      </rPr>
      <t>255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实施碎片化整理及高效节水</t>
    </r>
    <r>
      <rPr>
        <sz val="20"/>
        <color theme="1"/>
        <rFont val="Times New Roman"/>
        <charset val="134"/>
      </rPr>
      <t xml:space="preserve"> 1307.16</t>
    </r>
    <r>
      <rPr>
        <sz val="20"/>
        <color theme="1"/>
        <rFont val="方正仿宋简体"/>
        <charset val="134"/>
      </rPr>
      <t>亩，其中土地平整</t>
    </r>
    <r>
      <rPr>
        <sz val="20"/>
        <color theme="1"/>
        <rFont val="Times New Roman"/>
        <charset val="134"/>
      </rPr>
      <t>350.07</t>
    </r>
    <r>
      <rPr>
        <sz val="20"/>
        <color theme="1"/>
        <rFont val="方正仿宋简体"/>
        <charset val="134"/>
      </rPr>
      <t>亩，高效节水面积</t>
    </r>
    <r>
      <rPr>
        <sz val="20"/>
        <color theme="1"/>
        <rFont val="Times New Roman"/>
        <charset val="134"/>
      </rPr>
      <t>1280.99</t>
    </r>
    <r>
      <rPr>
        <sz val="20"/>
        <color theme="1"/>
        <rFont val="方正仿宋简体"/>
        <charset val="134"/>
      </rPr>
      <t>亩</t>
    </r>
    <r>
      <rPr>
        <sz val="20"/>
        <color theme="1"/>
        <rFont val="Times New Roman"/>
        <charset val="134"/>
      </rPr>
      <t>;</t>
    </r>
    <r>
      <rPr>
        <sz val="20"/>
        <color theme="1"/>
        <rFont val="方正仿宋简体"/>
        <charset val="134"/>
      </rPr>
      <t>新建</t>
    </r>
    <r>
      <rPr>
        <sz val="20"/>
        <color theme="1"/>
        <rFont val="Times New Roman"/>
        <charset val="134"/>
      </rPr>
      <t>2</t>
    </r>
    <r>
      <rPr>
        <sz val="20"/>
        <color theme="1"/>
        <rFont val="方正仿宋简体"/>
        <charset val="134"/>
      </rPr>
      <t>个加压滴灌系统，其中埋设</t>
    </r>
    <r>
      <rPr>
        <sz val="20"/>
        <color theme="1"/>
        <rFont val="Times New Roman"/>
        <charset val="134"/>
      </rPr>
      <t xml:space="preserve">PVC-M </t>
    </r>
    <r>
      <rPr>
        <sz val="20"/>
        <color theme="1"/>
        <rFont val="方正仿宋简体"/>
        <charset val="134"/>
      </rPr>
      <t>塑料管</t>
    </r>
    <r>
      <rPr>
        <sz val="20"/>
        <color theme="1"/>
        <rFont val="Times New Roman"/>
        <charset val="134"/>
      </rPr>
      <t>16.384</t>
    </r>
    <r>
      <rPr>
        <sz val="20"/>
        <color theme="1"/>
        <rFont val="方正仿宋简体"/>
        <charset val="134"/>
      </rPr>
      <t>公里，沉砂池</t>
    </r>
    <r>
      <rPr>
        <sz val="20"/>
        <color theme="1"/>
        <rFont val="Times New Roman"/>
        <charset val="134"/>
      </rPr>
      <t>2</t>
    </r>
    <r>
      <rPr>
        <sz val="20"/>
        <color theme="1"/>
        <rFont val="方正仿宋简体"/>
        <charset val="134"/>
      </rPr>
      <t>座，首部管理房</t>
    </r>
    <r>
      <rPr>
        <sz val="20"/>
        <color theme="1"/>
        <rFont val="Times New Roman"/>
        <charset val="134"/>
      </rPr>
      <t>2</t>
    </r>
    <r>
      <rPr>
        <sz val="20"/>
        <color theme="1"/>
        <rFont val="方正仿宋简体"/>
        <charset val="134"/>
      </rPr>
      <t>座，配套相关附属设施。</t>
    </r>
  </si>
  <si>
    <t>阿克萨克马热勒乡</t>
  </si>
  <si>
    <t>耿德一、潘荣森</t>
  </si>
  <si>
    <r>
      <rPr>
        <sz val="20"/>
        <color theme="1"/>
        <rFont val="方正仿宋简体"/>
        <charset val="134"/>
      </rPr>
      <t>土地碎片化整理及高效节水面积</t>
    </r>
    <r>
      <rPr>
        <sz val="20"/>
        <color theme="1"/>
        <rFont val="宋体"/>
        <charset val="134"/>
      </rPr>
      <t>≥</t>
    </r>
    <r>
      <rPr>
        <sz val="20"/>
        <color theme="1"/>
        <rFont val="Times New Roman"/>
        <charset val="134"/>
      </rPr>
      <t>1307.16</t>
    </r>
    <r>
      <rPr>
        <sz val="20"/>
        <color theme="1"/>
        <rFont val="方正仿宋简体"/>
        <charset val="134"/>
      </rPr>
      <t>亩，新建加压滴灌系统数量</t>
    </r>
    <r>
      <rPr>
        <sz val="20"/>
        <color theme="1"/>
        <rFont val="宋体"/>
        <charset val="134"/>
      </rPr>
      <t>≥</t>
    </r>
    <r>
      <rPr>
        <sz val="20"/>
        <color theme="1"/>
        <rFont val="Times New Roman"/>
        <charset val="134"/>
      </rPr>
      <t>2</t>
    </r>
    <r>
      <rPr>
        <sz val="20"/>
        <color theme="1"/>
        <rFont val="方正仿宋简体"/>
        <charset val="134"/>
      </rPr>
      <t>个，项目验收合格率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经济效益：带动增加当地就业群众人均收入</t>
    </r>
    <r>
      <rPr>
        <sz val="20"/>
        <color theme="1"/>
        <rFont val="宋体"/>
        <charset val="134"/>
      </rPr>
      <t>≥</t>
    </r>
    <r>
      <rPr>
        <sz val="20"/>
        <color theme="1"/>
        <rFont val="Times New Roman"/>
        <charset val="134"/>
      </rPr>
      <t>0.3</t>
    </r>
    <r>
      <rPr>
        <sz val="20"/>
        <color theme="1"/>
        <rFont val="方正仿宋简体"/>
        <charset val="134"/>
      </rPr>
      <t>万元</t>
    </r>
    <r>
      <rPr>
        <sz val="20"/>
        <color theme="1"/>
        <rFont val="Times New Roman"/>
        <charset val="134"/>
      </rPr>
      <t>/</t>
    </r>
    <r>
      <rPr>
        <sz val="20"/>
        <color theme="1"/>
        <rFont val="方正仿宋简体"/>
        <charset val="134"/>
      </rPr>
      <t>人。</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13</t>
    </r>
    <r>
      <rPr>
        <sz val="20"/>
        <color theme="1"/>
        <rFont val="方正仿宋简体"/>
        <charset val="134"/>
      </rPr>
      <t>户，受益脱贫人口（含监测帮扶对象）</t>
    </r>
    <r>
      <rPr>
        <sz val="20"/>
        <color theme="1"/>
        <rFont val="宋体"/>
        <charset val="134"/>
      </rPr>
      <t>≥</t>
    </r>
    <r>
      <rPr>
        <sz val="20"/>
        <color theme="1"/>
        <rFont val="Times New Roman"/>
        <charset val="134"/>
      </rPr>
      <t>34</t>
    </r>
    <r>
      <rPr>
        <sz val="20"/>
        <color theme="1"/>
        <rFont val="方正仿宋简体"/>
        <charset val="134"/>
      </rPr>
      <t>人，能够有效降低项目区农业种植成本，提高农作物产量，保障国家粮食安全，推动农户实现增产增收，持续提升种植规模化，促进农业资源可持续利用。</t>
    </r>
  </si>
  <si>
    <r>
      <rPr>
        <sz val="20"/>
        <color theme="1"/>
        <rFont val="方正仿宋简体"/>
        <charset val="134"/>
      </rPr>
      <t>巴楚县</t>
    </r>
    <r>
      <rPr>
        <sz val="20"/>
        <color theme="1"/>
        <rFont val="Times New Roman"/>
        <charset val="134"/>
      </rPr>
      <t>2024</t>
    </r>
    <r>
      <rPr>
        <sz val="20"/>
        <color theme="1"/>
        <rFont val="方正仿宋简体"/>
        <charset val="134"/>
      </rPr>
      <t>年夏马勒乡土地碎片化整理及农田水利附属设施建设项目</t>
    </r>
  </si>
  <si>
    <r>
      <rPr>
        <sz val="20"/>
        <color theme="1"/>
        <rFont val="方正仿宋简体"/>
        <charset val="134"/>
      </rPr>
      <t>巴楚县夏马勒乡奇特（</t>
    </r>
    <r>
      <rPr>
        <sz val="20"/>
        <color theme="1"/>
        <rFont val="Times New Roman"/>
        <charset val="134"/>
      </rPr>
      <t>10</t>
    </r>
    <r>
      <rPr>
        <sz val="20"/>
        <color theme="1"/>
        <rFont val="方正仿宋简体"/>
        <charset val="134"/>
      </rPr>
      <t>）村</t>
    </r>
  </si>
  <si>
    <r>
      <rPr>
        <b/>
        <sz val="20"/>
        <color theme="1"/>
        <rFont val="方正仿宋简体"/>
        <charset val="134"/>
      </rPr>
      <t>总投资：</t>
    </r>
    <r>
      <rPr>
        <sz val="20"/>
        <color theme="1"/>
        <rFont val="Times New Roman"/>
        <charset val="134"/>
      </rPr>
      <t>46.5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实施土地碎片化整理</t>
    </r>
    <r>
      <rPr>
        <sz val="20"/>
        <color theme="1"/>
        <rFont val="Times New Roman"/>
        <charset val="134"/>
      </rPr>
      <t>463.54</t>
    </r>
    <r>
      <rPr>
        <sz val="20"/>
        <color theme="1"/>
        <rFont val="方正仿宋简体"/>
        <charset val="134"/>
      </rPr>
      <t>亩。</t>
    </r>
  </si>
  <si>
    <r>
      <rPr>
        <sz val="20"/>
        <color theme="1"/>
        <rFont val="方正仿宋简体"/>
        <charset val="134"/>
      </rPr>
      <t>耿德一、木拉提</t>
    </r>
    <r>
      <rPr>
        <sz val="20"/>
        <color theme="1"/>
        <rFont val="Times New Roman"/>
        <charset val="134"/>
      </rPr>
      <t>·</t>
    </r>
    <r>
      <rPr>
        <sz val="20"/>
        <color theme="1"/>
        <rFont val="方正仿宋简体"/>
        <charset val="134"/>
      </rPr>
      <t>库尔班</t>
    </r>
  </si>
  <si>
    <r>
      <rPr>
        <sz val="20"/>
        <color theme="1"/>
        <rFont val="方正仿宋简体"/>
        <charset val="134"/>
      </rPr>
      <t>土地碎片化建设面积</t>
    </r>
    <r>
      <rPr>
        <sz val="20"/>
        <color theme="1"/>
        <rFont val="宋体"/>
        <charset val="134"/>
      </rPr>
      <t>≥</t>
    </r>
    <r>
      <rPr>
        <sz val="20"/>
        <color theme="1"/>
        <rFont val="Times New Roman"/>
        <charset val="134"/>
      </rPr>
      <t>463.54</t>
    </r>
    <r>
      <rPr>
        <sz val="20"/>
        <color theme="1"/>
        <rFont val="方正仿宋简体"/>
        <charset val="134"/>
      </rPr>
      <t>亩，项目验收合格率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11</t>
    </r>
    <r>
      <rPr>
        <sz val="20"/>
        <color theme="1"/>
        <rFont val="方正仿宋简体"/>
        <charset val="134"/>
      </rPr>
      <t>户，受益脱贫人口（含监测帮扶对象）</t>
    </r>
    <r>
      <rPr>
        <sz val="20"/>
        <color theme="1"/>
        <rFont val="宋体"/>
        <charset val="134"/>
      </rPr>
      <t>≥</t>
    </r>
    <r>
      <rPr>
        <sz val="20"/>
        <color theme="1"/>
        <rFont val="Times New Roman"/>
        <charset val="134"/>
      </rPr>
      <t>43</t>
    </r>
    <r>
      <rPr>
        <sz val="20"/>
        <color theme="1"/>
        <rFont val="方正仿宋简体"/>
        <charset val="134"/>
      </rPr>
      <t>人，能够有效降低项目区农业种植成本，提高农作物产量，保障国家粮食安全，推动农户实现增产增收，持续提升种植规模化，促进农业资源可持续利用。</t>
    </r>
  </si>
  <si>
    <r>
      <rPr>
        <sz val="20"/>
        <color theme="1"/>
        <rFont val="方正仿宋简体"/>
        <charset val="134"/>
      </rPr>
      <t>巴楚县</t>
    </r>
    <r>
      <rPr>
        <sz val="20"/>
        <color theme="1"/>
        <rFont val="Times New Roman"/>
        <charset val="134"/>
      </rPr>
      <t>2024</t>
    </r>
    <r>
      <rPr>
        <sz val="20"/>
        <color theme="1"/>
        <rFont val="方正仿宋简体"/>
        <charset val="134"/>
      </rPr>
      <t>年多来提巴格乡土地碎片化整理及农田水利附属设施建设项目</t>
    </r>
  </si>
  <si>
    <r>
      <rPr>
        <sz val="20"/>
        <color theme="1"/>
        <rFont val="方正仿宋简体"/>
        <charset val="134"/>
      </rPr>
      <t>多来提巴格乡</t>
    </r>
    <r>
      <rPr>
        <sz val="20"/>
        <color theme="1"/>
        <rFont val="Times New Roman"/>
        <charset val="134"/>
      </rPr>
      <t>6</t>
    </r>
    <r>
      <rPr>
        <sz val="20"/>
        <color theme="1"/>
        <rFont val="方正仿宋简体"/>
        <charset val="134"/>
      </rPr>
      <t>村、</t>
    </r>
    <r>
      <rPr>
        <sz val="20"/>
        <color theme="1"/>
        <rFont val="Times New Roman"/>
        <charset val="134"/>
      </rPr>
      <t>15</t>
    </r>
    <r>
      <rPr>
        <sz val="20"/>
        <color theme="1"/>
        <rFont val="方正仿宋简体"/>
        <charset val="134"/>
      </rPr>
      <t>村</t>
    </r>
  </si>
  <si>
    <r>
      <rPr>
        <b/>
        <sz val="20"/>
        <color theme="1"/>
        <rFont val="方正仿宋简体"/>
        <charset val="134"/>
      </rPr>
      <t>总投资：</t>
    </r>
    <r>
      <rPr>
        <sz val="20"/>
        <color theme="1"/>
        <rFont val="Times New Roman"/>
        <charset val="134"/>
      </rPr>
      <t>61.2</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为多来提巴格乡</t>
    </r>
    <r>
      <rPr>
        <sz val="20"/>
        <color theme="1"/>
        <rFont val="Times New Roman"/>
        <charset val="134"/>
      </rPr>
      <t>6</t>
    </r>
    <r>
      <rPr>
        <sz val="20"/>
        <color theme="1"/>
        <rFont val="方正仿宋简体"/>
        <charset val="134"/>
      </rPr>
      <t>村、</t>
    </r>
    <r>
      <rPr>
        <sz val="20"/>
        <color theme="1"/>
        <rFont val="Times New Roman"/>
        <charset val="134"/>
      </rPr>
      <t>15</t>
    </r>
    <r>
      <rPr>
        <sz val="20"/>
        <color theme="1"/>
        <rFont val="方正仿宋简体"/>
        <charset val="134"/>
      </rPr>
      <t>村实施土地碎片化整理</t>
    </r>
    <r>
      <rPr>
        <sz val="20"/>
        <color theme="1"/>
        <rFont val="Times New Roman"/>
        <charset val="134"/>
      </rPr>
      <t>612</t>
    </r>
    <r>
      <rPr>
        <sz val="20"/>
        <color theme="1"/>
        <rFont val="方正仿宋简体"/>
        <charset val="134"/>
      </rPr>
      <t>亩，其中：</t>
    </r>
    <r>
      <rPr>
        <sz val="20"/>
        <color theme="1"/>
        <rFont val="Times New Roman"/>
        <charset val="134"/>
      </rPr>
      <t>6</t>
    </r>
    <r>
      <rPr>
        <sz val="20"/>
        <color theme="1"/>
        <rFont val="方正仿宋简体"/>
        <charset val="134"/>
      </rPr>
      <t>村</t>
    </r>
    <r>
      <rPr>
        <sz val="20"/>
        <color theme="1"/>
        <rFont val="Times New Roman"/>
        <charset val="134"/>
      </rPr>
      <t>512</t>
    </r>
    <r>
      <rPr>
        <sz val="20"/>
        <color theme="1"/>
        <rFont val="方正仿宋简体"/>
        <charset val="134"/>
      </rPr>
      <t>亩、</t>
    </r>
    <r>
      <rPr>
        <sz val="20"/>
        <color theme="1"/>
        <rFont val="Times New Roman"/>
        <charset val="134"/>
      </rPr>
      <t>15</t>
    </r>
    <r>
      <rPr>
        <sz val="20"/>
        <color theme="1"/>
        <rFont val="方正仿宋简体"/>
        <charset val="134"/>
      </rPr>
      <t>村</t>
    </r>
    <r>
      <rPr>
        <sz val="20"/>
        <color theme="1"/>
        <rFont val="Times New Roman"/>
        <charset val="134"/>
      </rPr>
      <t>100</t>
    </r>
    <r>
      <rPr>
        <sz val="20"/>
        <color theme="1"/>
        <rFont val="方正仿宋简体"/>
        <charset val="134"/>
      </rPr>
      <t>亩。</t>
    </r>
  </si>
  <si>
    <r>
      <rPr>
        <sz val="20"/>
        <color theme="1"/>
        <rFont val="方正仿宋简体"/>
        <charset val="134"/>
      </rPr>
      <t>土地碎片化整理工程量</t>
    </r>
    <r>
      <rPr>
        <sz val="20"/>
        <color theme="1"/>
        <rFont val="宋体"/>
        <charset val="134"/>
      </rPr>
      <t>≥</t>
    </r>
    <r>
      <rPr>
        <sz val="20"/>
        <color theme="1"/>
        <rFont val="Times New Roman"/>
        <charset val="134"/>
      </rPr>
      <t>612</t>
    </r>
    <r>
      <rPr>
        <sz val="20"/>
        <color theme="1"/>
        <rFont val="方正仿宋简体"/>
        <charset val="134"/>
      </rPr>
      <t>亩，项目验收合格率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40</t>
    </r>
    <r>
      <rPr>
        <sz val="20"/>
        <color theme="1"/>
        <rFont val="方正仿宋简体"/>
        <charset val="134"/>
      </rPr>
      <t>户，受益脱贫人口（含监测帮扶对象）</t>
    </r>
    <r>
      <rPr>
        <sz val="20"/>
        <color theme="1"/>
        <rFont val="宋体"/>
        <charset val="134"/>
      </rPr>
      <t>≥</t>
    </r>
    <r>
      <rPr>
        <sz val="20"/>
        <color theme="1"/>
        <rFont val="Times New Roman"/>
        <charset val="134"/>
      </rPr>
      <t>77</t>
    </r>
    <r>
      <rPr>
        <sz val="20"/>
        <color theme="1"/>
        <rFont val="方正仿宋简体"/>
        <charset val="134"/>
      </rPr>
      <t>人，能够有效降低项目区农业种植成本，提高农作物产量，保障国家粮食安全，推动农户实现增产增收，持续提升种植规模化，促进农业资源可持续利用。</t>
    </r>
  </si>
  <si>
    <r>
      <rPr>
        <sz val="20"/>
        <color theme="1"/>
        <rFont val="方正仿宋简体"/>
        <charset val="134"/>
      </rPr>
      <t>巴楚县</t>
    </r>
    <r>
      <rPr>
        <sz val="20"/>
        <color theme="1"/>
        <rFont val="Times New Roman"/>
        <charset val="134"/>
      </rPr>
      <t>2024</t>
    </r>
    <r>
      <rPr>
        <sz val="20"/>
        <color theme="1"/>
        <rFont val="方正仿宋简体"/>
        <charset val="134"/>
      </rPr>
      <t>年恰尔巴格乡土地碎片化整理及农田水利附属设施建设项目</t>
    </r>
  </si>
  <si>
    <r>
      <rPr>
        <sz val="20"/>
        <color theme="1"/>
        <rFont val="方正仿宋简体"/>
        <charset val="134"/>
      </rPr>
      <t>巴楚县恰尔巴格乡炮台</t>
    </r>
    <r>
      <rPr>
        <sz val="20"/>
        <color theme="1"/>
        <rFont val="Times New Roman"/>
        <charset val="134"/>
      </rPr>
      <t>(16)</t>
    </r>
    <r>
      <rPr>
        <sz val="20"/>
        <color theme="1"/>
        <rFont val="方正仿宋简体"/>
        <charset val="134"/>
      </rPr>
      <t>村</t>
    </r>
  </si>
  <si>
    <r>
      <rPr>
        <b/>
        <sz val="20"/>
        <color theme="1"/>
        <rFont val="方正仿宋简体"/>
        <charset val="134"/>
      </rPr>
      <t>总投资：</t>
    </r>
    <r>
      <rPr>
        <sz val="20"/>
        <color theme="1"/>
        <rFont val="Times New Roman"/>
        <charset val="134"/>
      </rPr>
      <t>280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实施土地碎片化整理及高效节水</t>
    </r>
    <r>
      <rPr>
        <sz val="20"/>
        <color theme="1"/>
        <rFont val="Times New Roman"/>
        <charset val="134"/>
      </rPr>
      <t>1620</t>
    </r>
    <r>
      <rPr>
        <sz val="20"/>
        <color theme="1"/>
        <rFont val="方正仿宋简体"/>
        <charset val="134"/>
      </rPr>
      <t>亩，新建滴灌系统</t>
    </r>
    <r>
      <rPr>
        <sz val="20"/>
        <color theme="1"/>
        <rFont val="Times New Roman"/>
        <charset val="134"/>
      </rPr>
      <t>2</t>
    </r>
    <r>
      <rPr>
        <sz val="20"/>
        <color theme="1"/>
        <rFont val="方正仿宋简体"/>
        <charset val="134"/>
      </rPr>
      <t>个，其中埋设</t>
    </r>
    <r>
      <rPr>
        <sz val="20"/>
        <color theme="1"/>
        <rFont val="Times New Roman"/>
        <charset val="134"/>
      </rPr>
      <t>dn90-dn250PVC-M</t>
    </r>
    <r>
      <rPr>
        <sz val="20"/>
        <color theme="1"/>
        <rFont val="方正仿宋简体"/>
        <charset val="134"/>
      </rPr>
      <t>管</t>
    </r>
    <r>
      <rPr>
        <sz val="20"/>
        <color theme="1"/>
        <rFont val="Times New Roman"/>
        <charset val="134"/>
      </rPr>
      <t xml:space="preserve">8.765 </t>
    </r>
    <r>
      <rPr>
        <sz val="20"/>
        <color theme="1"/>
        <rFont val="方正仿宋简体"/>
        <charset val="134"/>
      </rPr>
      <t>公里、沉砂池</t>
    </r>
    <r>
      <rPr>
        <sz val="20"/>
        <color theme="1"/>
        <rFont val="Times New Roman"/>
        <charset val="134"/>
      </rPr>
      <t>2</t>
    </r>
    <r>
      <rPr>
        <sz val="20"/>
        <color theme="1"/>
        <rFont val="方正仿宋简体"/>
        <charset val="134"/>
      </rPr>
      <t>座、首部管理房</t>
    </r>
    <r>
      <rPr>
        <sz val="20"/>
        <color theme="1"/>
        <rFont val="Times New Roman"/>
        <charset val="134"/>
      </rPr>
      <t>2</t>
    </r>
    <r>
      <rPr>
        <sz val="20"/>
        <color theme="1"/>
        <rFont val="方正仿宋简体"/>
        <charset val="134"/>
      </rPr>
      <t>座、</t>
    </r>
    <r>
      <rPr>
        <sz val="20"/>
        <color theme="1"/>
        <rFont val="Times New Roman"/>
        <charset val="134"/>
      </rPr>
      <t>10KV</t>
    </r>
    <r>
      <rPr>
        <sz val="20"/>
        <color theme="1"/>
        <rFont val="方正仿宋简体"/>
        <charset val="134"/>
      </rPr>
      <t>输电线路</t>
    </r>
    <r>
      <rPr>
        <sz val="20"/>
        <color theme="1"/>
        <rFont val="Times New Roman"/>
        <charset val="134"/>
      </rPr>
      <t>850</t>
    </r>
    <r>
      <rPr>
        <sz val="20"/>
        <color theme="1"/>
        <rFont val="方正仿宋简体"/>
        <charset val="134"/>
      </rPr>
      <t>米，配套相关附属设施。</t>
    </r>
  </si>
  <si>
    <t>耿德一、贾中元</t>
  </si>
  <si>
    <r>
      <rPr>
        <sz val="20"/>
        <color theme="1"/>
        <rFont val="方正仿宋简体"/>
        <charset val="134"/>
      </rPr>
      <t>土地进行碎片化整理及高效节水亩数</t>
    </r>
    <r>
      <rPr>
        <sz val="20"/>
        <color theme="1"/>
        <rFont val="宋体"/>
        <charset val="134"/>
      </rPr>
      <t>≥</t>
    </r>
    <r>
      <rPr>
        <sz val="20"/>
        <color theme="1"/>
        <rFont val="Times New Roman"/>
        <charset val="134"/>
      </rPr>
      <t>1620</t>
    </r>
    <r>
      <rPr>
        <sz val="20"/>
        <color theme="1"/>
        <rFont val="方正仿宋简体"/>
        <charset val="134"/>
      </rPr>
      <t>亩，建设管道工程量</t>
    </r>
    <r>
      <rPr>
        <sz val="20"/>
        <color theme="1"/>
        <rFont val="宋体"/>
        <charset val="134"/>
      </rPr>
      <t>≥</t>
    </r>
    <r>
      <rPr>
        <sz val="20"/>
        <color theme="1"/>
        <rFont val="Times New Roman"/>
        <charset val="134"/>
      </rPr>
      <t>8.765km</t>
    </r>
    <r>
      <rPr>
        <sz val="20"/>
        <color theme="1"/>
        <rFont val="方正仿宋简体"/>
        <charset val="134"/>
      </rPr>
      <t>，建设首部管理用房工程数量</t>
    </r>
    <r>
      <rPr>
        <sz val="20"/>
        <color theme="1"/>
        <rFont val="宋体"/>
        <charset val="134"/>
      </rPr>
      <t>≥</t>
    </r>
    <r>
      <rPr>
        <sz val="20"/>
        <color theme="1"/>
        <rFont val="Times New Roman"/>
        <charset val="134"/>
      </rPr>
      <t>2</t>
    </r>
    <r>
      <rPr>
        <sz val="20"/>
        <color theme="1"/>
        <rFont val="方正仿宋简体"/>
        <charset val="134"/>
      </rPr>
      <t>座，建设沉砂池工程数量</t>
    </r>
    <r>
      <rPr>
        <sz val="20"/>
        <color theme="1"/>
        <rFont val="宋体"/>
        <charset val="134"/>
      </rPr>
      <t>≥</t>
    </r>
    <r>
      <rPr>
        <sz val="20"/>
        <color theme="1"/>
        <rFont val="Times New Roman"/>
        <charset val="134"/>
      </rPr>
      <t>2</t>
    </r>
    <r>
      <rPr>
        <sz val="20"/>
        <color theme="1"/>
        <rFont val="方正仿宋简体"/>
        <charset val="134"/>
      </rPr>
      <t>座，建设</t>
    </r>
    <r>
      <rPr>
        <sz val="20"/>
        <color theme="1"/>
        <rFont val="Times New Roman"/>
        <charset val="134"/>
      </rPr>
      <t>10KV</t>
    </r>
    <r>
      <rPr>
        <sz val="20"/>
        <color theme="1"/>
        <rFont val="方正仿宋简体"/>
        <charset val="134"/>
      </rPr>
      <t>输电线路工程量</t>
    </r>
    <r>
      <rPr>
        <sz val="20"/>
        <color theme="1"/>
        <rFont val="宋体"/>
        <charset val="134"/>
      </rPr>
      <t>≥</t>
    </r>
    <r>
      <rPr>
        <sz val="20"/>
        <color theme="1"/>
        <rFont val="Times New Roman"/>
        <charset val="134"/>
      </rPr>
      <t>0.85km</t>
    </r>
    <r>
      <rPr>
        <sz val="20"/>
        <color theme="1"/>
        <rFont val="方正仿宋简体"/>
        <charset val="134"/>
      </rPr>
      <t>，项目验收合格率</t>
    </r>
    <r>
      <rPr>
        <sz val="20"/>
        <color theme="1"/>
        <rFont val="宋体"/>
        <charset val="134"/>
      </rPr>
      <t>=</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经济效益：带动增加当地农民人均收入</t>
    </r>
    <r>
      <rPr>
        <sz val="20"/>
        <color theme="1"/>
        <rFont val="宋体"/>
        <charset val="134"/>
      </rPr>
      <t>≥</t>
    </r>
    <r>
      <rPr>
        <sz val="20"/>
        <color theme="1"/>
        <rFont val="Times New Roman"/>
        <charset val="134"/>
      </rPr>
      <t>1</t>
    </r>
    <r>
      <rPr>
        <sz val="20"/>
        <color theme="1"/>
        <rFont val="方正仿宋简体"/>
        <charset val="134"/>
      </rPr>
      <t>万元</t>
    </r>
    <r>
      <rPr>
        <sz val="20"/>
        <color theme="1"/>
        <rFont val="Times New Roman"/>
        <charset val="134"/>
      </rPr>
      <t>/</t>
    </r>
    <r>
      <rPr>
        <sz val="20"/>
        <color theme="1"/>
        <rFont val="方正仿宋简体"/>
        <charset val="134"/>
      </rPr>
      <t>人，增加村集体经济收入</t>
    </r>
    <r>
      <rPr>
        <sz val="20"/>
        <color theme="1"/>
        <rFont val="宋体"/>
        <charset val="134"/>
      </rPr>
      <t>≥</t>
    </r>
    <r>
      <rPr>
        <sz val="20"/>
        <color theme="1"/>
        <rFont val="Times New Roman"/>
        <charset val="134"/>
      </rPr>
      <t>15</t>
    </r>
    <r>
      <rPr>
        <sz val="20"/>
        <color theme="1"/>
        <rFont val="方正仿宋简体"/>
        <charset val="134"/>
      </rPr>
      <t>万元。</t>
    </r>
    <r>
      <rPr>
        <sz val="20"/>
        <color theme="1"/>
        <rFont val="Times New Roman"/>
        <charset val="134"/>
      </rPr>
      <t xml:space="preserve">
</t>
    </r>
    <r>
      <rPr>
        <sz val="20"/>
        <color theme="1"/>
        <rFont val="方正仿宋简体"/>
        <charset val="134"/>
      </rPr>
      <t>社会效益：能够有效降低项目区农业种植成本，提高农作物产量，保障国家粮食安全，推动农户实现增产增收，持续提升种植规模化，促进农业资源可持续利用。</t>
    </r>
  </si>
  <si>
    <r>
      <rPr>
        <sz val="20"/>
        <color theme="1"/>
        <rFont val="方正仿宋简体"/>
        <charset val="134"/>
      </rPr>
      <t>巴楚县阿拉格尔乡</t>
    </r>
    <r>
      <rPr>
        <sz val="20"/>
        <color theme="1"/>
        <rFont val="Times New Roman"/>
        <charset val="134"/>
      </rPr>
      <t>2024</t>
    </r>
    <r>
      <rPr>
        <sz val="20"/>
        <color theme="1"/>
        <rFont val="方正仿宋简体"/>
        <charset val="134"/>
      </rPr>
      <t>年高标准农田斗渠配套建设项目</t>
    </r>
  </si>
  <si>
    <r>
      <rPr>
        <b/>
        <sz val="20"/>
        <color theme="1"/>
        <rFont val="方正仿宋简体"/>
        <charset val="134"/>
      </rPr>
      <t>总投资：</t>
    </r>
    <r>
      <rPr>
        <sz val="20"/>
        <color theme="1"/>
        <rFont val="Times New Roman"/>
        <charset val="134"/>
      </rPr>
      <t>4063.01</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新建斗渠</t>
    </r>
    <r>
      <rPr>
        <sz val="20"/>
        <color theme="1"/>
        <rFont val="Times New Roman"/>
        <charset val="134"/>
      </rPr>
      <t>41.367km</t>
    </r>
    <r>
      <rPr>
        <sz val="20"/>
        <color theme="1"/>
        <rFont val="方正仿宋简体"/>
        <charset val="134"/>
      </rPr>
      <t>，流量为</t>
    </r>
    <r>
      <rPr>
        <sz val="20"/>
        <color theme="1"/>
        <rFont val="Times New Roman"/>
        <charset val="134"/>
      </rPr>
      <t>0.11m³/s-0.58m³/s</t>
    </r>
    <r>
      <rPr>
        <sz val="20"/>
        <color theme="1"/>
        <rFont val="方正仿宋简体"/>
        <charset val="134"/>
      </rPr>
      <t>，并配套建设相关附属设施。项目建成后，所形成的固定资产纳入衔接项目资产管理，权属归村集体所有。</t>
    </r>
  </si>
  <si>
    <r>
      <rPr>
        <sz val="20"/>
        <color theme="1"/>
        <rFont val="方正仿宋简体"/>
        <charset val="134"/>
      </rPr>
      <t>改建渠道长度</t>
    </r>
    <r>
      <rPr>
        <sz val="20"/>
        <color theme="1"/>
        <rFont val="宋体"/>
        <charset val="134"/>
      </rPr>
      <t>≥</t>
    </r>
    <r>
      <rPr>
        <sz val="20"/>
        <color theme="1"/>
        <rFont val="Times New Roman"/>
        <charset val="134"/>
      </rPr>
      <t>41.367km</t>
    </r>
    <r>
      <rPr>
        <sz val="20"/>
        <color theme="1"/>
        <rFont val="方正仿宋简体"/>
        <charset val="134"/>
      </rPr>
      <t>，新建配套渠系建筑物数量</t>
    </r>
    <r>
      <rPr>
        <sz val="20"/>
        <color theme="1"/>
        <rFont val="宋体"/>
        <charset val="134"/>
      </rPr>
      <t>≥</t>
    </r>
    <r>
      <rPr>
        <sz val="20"/>
        <color theme="1"/>
        <rFont val="Times New Roman"/>
        <charset val="134"/>
      </rPr>
      <t>397</t>
    </r>
    <r>
      <rPr>
        <sz val="20"/>
        <color theme="1"/>
        <rFont val="方正仿宋简体"/>
        <charset val="134"/>
      </rPr>
      <t>座，新增和改善灌溉面积</t>
    </r>
    <r>
      <rPr>
        <sz val="20"/>
        <color theme="1"/>
        <rFont val="宋体"/>
        <charset val="134"/>
      </rPr>
      <t>≥</t>
    </r>
    <r>
      <rPr>
        <sz val="20"/>
        <color theme="1"/>
        <rFont val="Times New Roman"/>
        <charset val="134"/>
      </rPr>
      <t>4.7</t>
    </r>
    <r>
      <rPr>
        <sz val="20"/>
        <color theme="1"/>
        <rFont val="方正仿宋简体"/>
        <charset val="134"/>
      </rPr>
      <t>万亩，受益行政村数</t>
    </r>
    <r>
      <rPr>
        <sz val="20"/>
        <color theme="1"/>
        <rFont val="宋体"/>
        <charset val="134"/>
      </rPr>
      <t>≥</t>
    </r>
    <r>
      <rPr>
        <sz val="20"/>
        <color theme="1"/>
        <rFont val="Times New Roman"/>
        <charset val="134"/>
      </rPr>
      <t>12</t>
    </r>
    <r>
      <rPr>
        <sz val="20"/>
        <color theme="1"/>
        <rFont val="方正仿宋简体"/>
        <charset val="134"/>
      </rPr>
      <t>个，项目验收合格率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1148</t>
    </r>
    <r>
      <rPr>
        <sz val="20"/>
        <color theme="1"/>
        <rFont val="方正仿宋简体"/>
        <charset val="134"/>
      </rPr>
      <t>户，受益脱贫人口（含监测帮扶对象）</t>
    </r>
    <r>
      <rPr>
        <sz val="20"/>
        <color theme="1"/>
        <rFont val="宋体"/>
        <charset val="134"/>
      </rPr>
      <t>≥</t>
    </r>
    <r>
      <rPr>
        <sz val="20"/>
        <color theme="1"/>
        <rFont val="Times New Roman"/>
        <charset val="134"/>
      </rPr>
      <t>4189</t>
    </r>
    <r>
      <rPr>
        <sz val="20"/>
        <color theme="1"/>
        <rFont val="方正仿宋简体"/>
        <charset val="134"/>
      </rPr>
      <t>人，提高水资源利用率和保证率，全面提升灌溉水平，降低运行成本，提高水利工程综合效益。</t>
    </r>
  </si>
  <si>
    <r>
      <rPr>
        <sz val="20"/>
        <color theme="1"/>
        <rFont val="方正仿宋简体"/>
        <charset val="134"/>
      </rPr>
      <t>巴楚县阿纳库勒乡</t>
    </r>
    <r>
      <rPr>
        <sz val="20"/>
        <color theme="1"/>
        <rFont val="Times New Roman"/>
        <charset val="134"/>
      </rPr>
      <t>2024</t>
    </r>
    <r>
      <rPr>
        <sz val="20"/>
        <color theme="1"/>
        <rFont val="方正仿宋简体"/>
        <charset val="134"/>
      </rPr>
      <t>年高标准农田斗渠配套建设项目</t>
    </r>
  </si>
  <si>
    <r>
      <rPr>
        <b/>
        <sz val="20"/>
        <color theme="1"/>
        <rFont val="方正仿宋简体"/>
        <charset val="134"/>
      </rPr>
      <t>总投资：</t>
    </r>
    <r>
      <rPr>
        <sz val="20"/>
        <color theme="1"/>
        <rFont val="Times New Roman"/>
        <charset val="134"/>
      </rPr>
      <t>2239.54</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防渗改造斗渠</t>
    </r>
    <r>
      <rPr>
        <sz val="20"/>
        <color theme="1"/>
        <rFont val="Times New Roman"/>
        <charset val="134"/>
      </rPr>
      <t>9</t>
    </r>
    <r>
      <rPr>
        <sz val="20"/>
        <color theme="1"/>
        <rFont val="方正仿宋简体"/>
        <charset val="134"/>
      </rPr>
      <t>条，设计流量</t>
    </r>
    <r>
      <rPr>
        <sz val="20"/>
        <color theme="1"/>
        <rFont val="Times New Roman"/>
        <charset val="134"/>
      </rPr>
      <t xml:space="preserve"> 0.1-1.1m'/s</t>
    </r>
    <r>
      <rPr>
        <sz val="20"/>
        <color theme="1"/>
        <rFont val="方正仿宋简体"/>
        <charset val="134"/>
      </rPr>
      <t>，共计</t>
    </r>
    <r>
      <rPr>
        <sz val="20"/>
        <color theme="1"/>
        <rFont val="Times New Roman"/>
        <charset val="134"/>
      </rPr>
      <t>14.75km</t>
    </r>
    <r>
      <rPr>
        <sz val="20"/>
        <color theme="1"/>
        <rFont val="方正仿宋简体"/>
        <charset val="134"/>
      </rPr>
      <t>，配套相关附属设施。项目建成后，所形成的固定资产纳入衔接项目资产管理，权属归村集体所有。</t>
    </r>
  </si>
  <si>
    <r>
      <rPr>
        <sz val="20"/>
        <color theme="1"/>
        <rFont val="方正仿宋简体"/>
        <charset val="134"/>
      </rPr>
      <t>改建渠道长度</t>
    </r>
    <r>
      <rPr>
        <sz val="20"/>
        <color theme="1"/>
        <rFont val="宋体"/>
        <charset val="134"/>
      </rPr>
      <t>≥</t>
    </r>
    <r>
      <rPr>
        <sz val="20"/>
        <color theme="1"/>
        <rFont val="Times New Roman"/>
        <charset val="134"/>
      </rPr>
      <t>14.75km</t>
    </r>
    <r>
      <rPr>
        <sz val="20"/>
        <color theme="1"/>
        <rFont val="方正仿宋简体"/>
        <charset val="134"/>
      </rPr>
      <t>，新建配套渠系建筑物数量</t>
    </r>
    <r>
      <rPr>
        <sz val="20"/>
        <color theme="1"/>
        <rFont val="宋体"/>
        <charset val="134"/>
      </rPr>
      <t>≥</t>
    </r>
    <r>
      <rPr>
        <sz val="20"/>
        <color theme="1"/>
        <rFont val="Times New Roman"/>
        <charset val="134"/>
      </rPr>
      <t>63</t>
    </r>
    <r>
      <rPr>
        <sz val="20"/>
        <color theme="1"/>
        <rFont val="方正仿宋简体"/>
        <charset val="134"/>
      </rPr>
      <t>座，新增和改善灌溉面积</t>
    </r>
    <r>
      <rPr>
        <sz val="20"/>
        <color theme="1"/>
        <rFont val="宋体"/>
        <charset val="134"/>
      </rPr>
      <t>≥</t>
    </r>
    <r>
      <rPr>
        <sz val="20"/>
        <color theme="1"/>
        <rFont val="Times New Roman"/>
        <charset val="134"/>
      </rPr>
      <t>2.4</t>
    </r>
    <r>
      <rPr>
        <sz val="20"/>
        <color theme="1"/>
        <rFont val="方正仿宋简体"/>
        <charset val="134"/>
      </rPr>
      <t>万亩，受益行政村数</t>
    </r>
    <r>
      <rPr>
        <sz val="20"/>
        <color theme="1"/>
        <rFont val="宋体"/>
        <charset val="134"/>
      </rPr>
      <t>≥</t>
    </r>
    <r>
      <rPr>
        <sz val="20"/>
        <color theme="1"/>
        <rFont val="Times New Roman"/>
        <charset val="134"/>
      </rPr>
      <t>4</t>
    </r>
    <r>
      <rPr>
        <sz val="20"/>
        <color theme="1"/>
        <rFont val="方正仿宋简体"/>
        <charset val="134"/>
      </rPr>
      <t>个，项目验收合格率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488</t>
    </r>
    <r>
      <rPr>
        <sz val="20"/>
        <color theme="1"/>
        <rFont val="方正仿宋简体"/>
        <charset val="134"/>
      </rPr>
      <t>户，受益脱贫人口（含监测帮扶对象）</t>
    </r>
    <r>
      <rPr>
        <sz val="20"/>
        <color theme="1"/>
        <rFont val="宋体"/>
        <charset val="134"/>
      </rPr>
      <t>≥</t>
    </r>
    <r>
      <rPr>
        <sz val="20"/>
        <color theme="1"/>
        <rFont val="Times New Roman"/>
        <charset val="134"/>
      </rPr>
      <t>1912</t>
    </r>
    <r>
      <rPr>
        <sz val="20"/>
        <color theme="1"/>
        <rFont val="方正仿宋简体"/>
        <charset val="134"/>
      </rPr>
      <t>人，提高水资源利用率和保证率，全面提升灌溉水平，降低运行成本，提高水利工程综合效益。</t>
    </r>
  </si>
  <si>
    <r>
      <rPr>
        <sz val="20"/>
        <color theme="1"/>
        <rFont val="方正仿宋简体"/>
        <charset val="134"/>
      </rPr>
      <t>巴楚县</t>
    </r>
    <r>
      <rPr>
        <sz val="20"/>
        <color theme="1"/>
        <rFont val="Times New Roman"/>
        <charset val="134"/>
      </rPr>
      <t>2024</t>
    </r>
    <r>
      <rPr>
        <sz val="20"/>
        <color theme="1"/>
        <rFont val="方正仿宋简体"/>
        <charset val="134"/>
      </rPr>
      <t>年小微产业园附属设施配套建设项目</t>
    </r>
  </si>
  <si>
    <r>
      <rPr>
        <sz val="20"/>
        <color theme="1"/>
        <rFont val="方正仿宋简体"/>
        <charset val="134"/>
      </rPr>
      <t>产业园</t>
    </r>
    <r>
      <rPr>
        <sz val="20"/>
        <color theme="1"/>
        <rFont val="Times New Roman"/>
        <charset val="134"/>
      </rPr>
      <t>(</t>
    </r>
    <r>
      <rPr>
        <sz val="20"/>
        <color theme="1"/>
        <rFont val="方正仿宋简体"/>
        <charset val="134"/>
      </rPr>
      <t>区）</t>
    </r>
  </si>
  <si>
    <r>
      <rPr>
        <sz val="20"/>
        <color theme="1"/>
        <rFont val="方正仿宋简体"/>
        <charset val="134"/>
      </rPr>
      <t>巴楚县夏马勒乡古勒巴格</t>
    </r>
    <r>
      <rPr>
        <sz val="20"/>
        <color theme="1"/>
        <rFont val="Times New Roman"/>
        <charset val="134"/>
      </rPr>
      <t>(3)</t>
    </r>
    <r>
      <rPr>
        <sz val="20"/>
        <color theme="1"/>
        <rFont val="方正仿宋简体"/>
        <charset val="134"/>
      </rPr>
      <t>村、阿克萨克马热勒乡</t>
    </r>
    <r>
      <rPr>
        <sz val="20"/>
        <color theme="1"/>
        <rFont val="Times New Roman"/>
        <charset val="134"/>
      </rPr>
      <t>13</t>
    </r>
    <r>
      <rPr>
        <sz val="20"/>
        <color theme="1"/>
        <rFont val="方正仿宋简体"/>
        <charset val="134"/>
      </rPr>
      <t>村</t>
    </r>
  </si>
  <si>
    <r>
      <rPr>
        <b/>
        <sz val="20"/>
        <color theme="1"/>
        <rFont val="方正仿宋简体"/>
        <charset val="134"/>
      </rPr>
      <t>总投资：</t>
    </r>
    <r>
      <rPr>
        <sz val="20"/>
        <color theme="1"/>
        <rFont val="Times New Roman"/>
        <charset val="134"/>
      </rPr>
      <t>1565.34</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Times New Roman"/>
        <charset val="134"/>
      </rPr>
      <t>1.</t>
    </r>
    <r>
      <rPr>
        <sz val="20"/>
        <color theme="1"/>
        <rFont val="方正仿宋简体"/>
        <charset val="134"/>
      </rPr>
      <t>投资</t>
    </r>
    <r>
      <rPr>
        <sz val="20"/>
        <color theme="1"/>
        <rFont val="Times New Roman"/>
        <charset val="134"/>
      </rPr>
      <t>1470.3</t>
    </r>
    <r>
      <rPr>
        <sz val="20"/>
        <color theme="1"/>
        <rFont val="方正仿宋简体"/>
        <charset val="134"/>
      </rPr>
      <t>万元。为夏马勒乡新建污水处理站</t>
    </r>
    <r>
      <rPr>
        <sz val="20"/>
        <color theme="1"/>
        <rFont val="Times New Roman"/>
        <charset val="134"/>
      </rPr>
      <t>(500m°/d)1</t>
    </r>
    <r>
      <rPr>
        <sz val="20"/>
        <color theme="1"/>
        <rFont val="方正仿宋简体"/>
        <charset val="134"/>
      </rPr>
      <t>座，配套</t>
    </r>
    <r>
      <rPr>
        <sz val="20"/>
        <color theme="1"/>
        <rFont val="Times New Roman"/>
        <charset val="134"/>
      </rPr>
      <t>800KVA</t>
    </r>
    <r>
      <rPr>
        <sz val="20"/>
        <color theme="1"/>
        <rFont val="方正仿宋简体"/>
        <charset val="134"/>
      </rPr>
      <t>变压器</t>
    </r>
    <r>
      <rPr>
        <sz val="20"/>
        <color theme="1"/>
        <rFont val="Times New Roman"/>
        <charset val="134"/>
      </rPr>
      <t>2</t>
    </r>
    <r>
      <rPr>
        <sz val="20"/>
        <color theme="1"/>
        <rFont val="方正仿宋简体"/>
        <charset val="134"/>
      </rPr>
      <t>台及相关附属设施设备。</t>
    </r>
    <r>
      <rPr>
        <sz val="20"/>
        <color theme="1"/>
        <rFont val="Times New Roman"/>
        <charset val="134"/>
      </rPr>
      <t xml:space="preserve">
2.</t>
    </r>
    <r>
      <rPr>
        <sz val="20"/>
        <color theme="1"/>
        <rFont val="方正仿宋简体"/>
        <charset val="134"/>
      </rPr>
      <t>投资</t>
    </r>
    <r>
      <rPr>
        <sz val="20"/>
        <color theme="1"/>
        <rFont val="Times New Roman"/>
        <charset val="134"/>
      </rPr>
      <t>95.04</t>
    </r>
    <r>
      <rPr>
        <sz val="20"/>
        <color theme="1"/>
        <rFont val="方正仿宋简体"/>
        <charset val="134"/>
      </rPr>
      <t>万元。在阿克萨克马热勒乡</t>
    </r>
    <r>
      <rPr>
        <sz val="20"/>
        <color theme="1"/>
        <rFont val="Times New Roman"/>
        <charset val="134"/>
      </rPr>
      <t>13</t>
    </r>
    <r>
      <rPr>
        <sz val="20"/>
        <color theme="1"/>
        <rFont val="方正仿宋简体"/>
        <charset val="134"/>
      </rPr>
      <t>村新建室外供电线路</t>
    </r>
    <r>
      <rPr>
        <sz val="20"/>
        <color theme="1"/>
        <rFont val="Times New Roman"/>
        <charset val="134"/>
      </rPr>
      <t>8.64km</t>
    </r>
    <r>
      <rPr>
        <sz val="20"/>
        <color theme="1"/>
        <rFont val="方正仿宋简体"/>
        <charset val="134"/>
      </rPr>
      <t>，其中</t>
    </r>
    <r>
      <rPr>
        <sz val="20"/>
        <color theme="1"/>
        <rFont val="Times New Roman"/>
        <charset val="134"/>
      </rPr>
      <t>10kV(JKLGYJ-95/20m</t>
    </r>
    <r>
      <rPr>
        <sz val="20"/>
        <color theme="1"/>
        <rFont val="宋体"/>
        <charset val="134"/>
      </rPr>
      <t>㎡</t>
    </r>
    <r>
      <rPr>
        <sz val="20"/>
        <color theme="1"/>
        <rFont val="Times New Roman"/>
        <charset val="134"/>
      </rPr>
      <t>)</t>
    </r>
    <r>
      <rPr>
        <sz val="20"/>
        <color theme="1"/>
        <rFont val="方正仿宋简体"/>
        <charset val="134"/>
      </rPr>
      <t>架空线路</t>
    </r>
    <r>
      <rPr>
        <sz val="20"/>
        <color theme="1"/>
        <rFont val="Times New Roman"/>
        <charset val="134"/>
      </rPr>
      <t>8.64km</t>
    </r>
    <r>
      <rPr>
        <sz val="20"/>
        <color theme="1"/>
        <rFont val="方正仿宋简体"/>
        <charset val="134"/>
      </rPr>
      <t>、杆塔</t>
    </r>
    <r>
      <rPr>
        <sz val="20"/>
        <color theme="1"/>
        <rFont val="Times New Roman"/>
        <charset val="134"/>
      </rPr>
      <t>20</t>
    </r>
    <r>
      <rPr>
        <sz val="20"/>
        <color theme="1"/>
        <rFont val="方正仿宋简体"/>
        <charset val="134"/>
      </rPr>
      <t>基，配套相关附属设施。</t>
    </r>
  </si>
  <si>
    <t>夏马勒乡、阿克萨克马热勒乡</t>
  </si>
  <si>
    <r>
      <rPr>
        <sz val="20"/>
        <color theme="1"/>
        <rFont val="方正仿宋简体"/>
        <charset val="134"/>
      </rPr>
      <t>明</t>
    </r>
    <r>
      <rPr>
        <sz val="20"/>
        <color theme="1"/>
        <rFont val="Times New Roman"/>
        <charset val="134"/>
      </rPr>
      <t xml:space="preserve">  </t>
    </r>
    <r>
      <rPr>
        <sz val="20"/>
        <color theme="1"/>
        <rFont val="方正仿宋简体"/>
        <charset val="134"/>
      </rPr>
      <t>杰、木拉提</t>
    </r>
    <r>
      <rPr>
        <sz val="20"/>
        <color theme="1"/>
        <rFont val="Times New Roman"/>
        <charset val="134"/>
      </rPr>
      <t>·</t>
    </r>
    <r>
      <rPr>
        <sz val="20"/>
        <color theme="1"/>
        <rFont val="方正仿宋简体"/>
        <charset val="134"/>
      </rPr>
      <t>库尔班、潘荣森</t>
    </r>
  </si>
  <si>
    <r>
      <rPr>
        <sz val="20"/>
        <color theme="1"/>
        <rFont val="方正仿宋简体"/>
        <charset val="134"/>
      </rPr>
      <t>建设污水处理站</t>
    </r>
    <r>
      <rPr>
        <sz val="20"/>
        <color theme="1"/>
        <rFont val="宋体"/>
        <charset val="134"/>
      </rPr>
      <t>≥</t>
    </r>
    <r>
      <rPr>
        <sz val="20"/>
        <color theme="1"/>
        <rFont val="Times New Roman"/>
        <charset val="134"/>
      </rPr>
      <t>500m³/d</t>
    </r>
    <r>
      <rPr>
        <sz val="20"/>
        <color theme="1"/>
        <rFont val="方正仿宋简体"/>
        <charset val="134"/>
      </rPr>
      <t>，新建</t>
    </r>
    <r>
      <rPr>
        <sz val="20"/>
        <color theme="1"/>
        <rFont val="Times New Roman"/>
        <charset val="134"/>
      </rPr>
      <t>10kV</t>
    </r>
    <r>
      <rPr>
        <sz val="20"/>
        <color theme="1"/>
        <rFont val="方正仿宋简体"/>
        <charset val="134"/>
      </rPr>
      <t>架空线路工程量</t>
    </r>
    <r>
      <rPr>
        <sz val="20"/>
        <color theme="1"/>
        <rFont val="宋体"/>
        <charset val="134"/>
      </rPr>
      <t>≥</t>
    </r>
    <r>
      <rPr>
        <sz val="20"/>
        <color theme="1"/>
        <rFont val="Times New Roman"/>
        <charset val="134"/>
      </rPr>
      <t>8.64km</t>
    </r>
    <r>
      <rPr>
        <sz val="20"/>
        <color theme="1"/>
        <rFont val="方正仿宋简体"/>
        <charset val="134"/>
      </rPr>
      <t>，安装</t>
    </r>
    <r>
      <rPr>
        <sz val="20"/>
        <color theme="1"/>
        <rFont val="Times New Roman"/>
        <charset val="134"/>
      </rPr>
      <t>800KVA</t>
    </r>
    <r>
      <rPr>
        <sz val="20"/>
        <color theme="1"/>
        <rFont val="方正仿宋简体"/>
        <charset val="134"/>
      </rPr>
      <t>变压器</t>
    </r>
    <r>
      <rPr>
        <sz val="20"/>
        <color theme="1"/>
        <rFont val="宋体"/>
        <charset val="134"/>
      </rPr>
      <t>≥</t>
    </r>
    <r>
      <rPr>
        <sz val="20"/>
        <color theme="1"/>
        <rFont val="Times New Roman"/>
        <charset val="134"/>
      </rPr>
      <t>1</t>
    </r>
    <r>
      <rPr>
        <sz val="20"/>
        <color theme="1"/>
        <rFont val="方正仿宋简体"/>
        <charset val="134"/>
      </rPr>
      <t>台，</t>
    </r>
    <r>
      <rPr>
        <sz val="20"/>
        <color theme="1"/>
        <rFont val="Times New Roman"/>
        <charset val="134"/>
      </rPr>
      <t>1250KVA</t>
    </r>
    <r>
      <rPr>
        <sz val="20"/>
        <color theme="1"/>
        <rFont val="方正仿宋简体"/>
        <charset val="134"/>
      </rPr>
      <t>变压器</t>
    </r>
    <r>
      <rPr>
        <sz val="20"/>
        <color theme="1"/>
        <rFont val="宋体"/>
        <charset val="134"/>
      </rPr>
      <t>≥</t>
    </r>
    <r>
      <rPr>
        <sz val="20"/>
        <color theme="1"/>
        <rFont val="Times New Roman"/>
        <charset val="134"/>
      </rPr>
      <t>1</t>
    </r>
    <r>
      <rPr>
        <sz val="20"/>
        <color theme="1"/>
        <rFont val="方正仿宋简体"/>
        <charset val="134"/>
      </rPr>
      <t>台，项目验收合格率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经济效益：带动增加务工人员年均收入</t>
    </r>
    <r>
      <rPr>
        <sz val="20"/>
        <color theme="1"/>
        <rFont val="宋体"/>
        <charset val="134"/>
      </rPr>
      <t>≥</t>
    </r>
    <r>
      <rPr>
        <sz val="20"/>
        <color theme="1"/>
        <rFont val="Times New Roman"/>
        <charset val="134"/>
      </rPr>
      <t>0.5</t>
    </r>
    <r>
      <rPr>
        <sz val="20"/>
        <color theme="1"/>
        <rFont val="方正仿宋简体"/>
        <charset val="134"/>
      </rPr>
      <t>万元</t>
    </r>
    <r>
      <rPr>
        <sz val="20"/>
        <color theme="1"/>
        <rFont val="Times New Roman"/>
        <charset val="134"/>
      </rPr>
      <t>/</t>
    </r>
    <r>
      <rPr>
        <sz val="20"/>
        <color theme="1"/>
        <rFont val="方正仿宋简体"/>
        <charset val="134"/>
      </rPr>
      <t>人。</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15</t>
    </r>
    <r>
      <rPr>
        <sz val="20"/>
        <color theme="1"/>
        <rFont val="方正仿宋简体"/>
        <charset val="134"/>
      </rPr>
      <t>户，受益脱贫人口（含监测帮扶对象）</t>
    </r>
    <r>
      <rPr>
        <sz val="20"/>
        <color theme="1"/>
        <rFont val="宋体"/>
        <charset val="134"/>
      </rPr>
      <t>≥</t>
    </r>
    <r>
      <rPr>
        <sz val="20"/>
        <color theme="1"/>
        <rFont val="Times New Roman"/>
        <charset val="134"/>
      </rPr>
      <t>40</t>
    </r>
    <r>
      <rPr>
        <sz val="20"/>
        <color theme="1"/>
        <rFont val="方正仿宋简体"/>
        <charset val="134"/>
      </rPr>
      <t>人，通过本项目的实施，有效缓解当地农民就业难问题，持续促进小微产业园规模化与结构多元化发展。</t>
    </r>
  </si>
  <si>
    <r>
      <rPr>
        <sz val="20"/>
        <color theme="1"/>
        <rFont val="方正仿宋简体"/>
        <charset val="134"/>
      </rPr>
      <t>巴楚县</t>
    </r>
    <r>
      <rPr>
        <sz val="20"/>
        <color theme="1"/>
        <rFont val="Times New Roman"/>
        <charset val="134"/>
      </rPr>
      <t>2024</t>
    </r>
    <r>
      <rPr>
        <sz val="20"/>
        <color theme="1"/>
        <rFont val="方正仿宋简体"/>
        <charset val="134"/>
      </rPr>
      <t>年乡村振兴示范村小市场建设项目</t>
    </r>
  </si>
  <si>
    <r>
      <rPr>
        <sz val="20"/>
        <color theme="1"/>
        <rFont val="方正仿宋简体"/>
        <charset val="134"/>
      </rPr>
      <t>阿瓦提镇人民政府南侧</t>
    </r>
    <r>
      <rPr>
        <sz val="20"/>
        <color theme="1"/>
        <rFont val="Times New Roman"/>
        <charset val="134"/>
      </rPr>
      <t>50</t>
    </r>
    <r>
      <rPr>
        <sz val="20"/>
        <color theme="1"/>
        <rFont val="方正仿宋简体"/>
        <charset val="134"/>
      </rPr>
      <t>米处和</t>
    </r>
    <r>
      <rPr>
        <sz val="20"/>
        <color theme="1"/>
        <rFont val="Times New Roman"/>
        <charset val="134"/>
      </rPr>
      <t>1</t>
    </r>
    <r>
      <rPr>
        <sz val="20"/>
        <color theme="1"/>
        <rFont val="方正仿宋简体"/>
        <charset val="134"/>
      </rPr>
      <t>社区居委会对面、英吾斯塘乡、色力布亚镇</t>
    </r>
    <r>
      <rPr>
        <sz val="20"/>
        <color theme="1"/>
        <rFont val="Times New Roman"/>
        <charset val="134"/>
      </rPr>
      <t>6</t>
    </r>
    <r>
      <rPr>
        <sz val="20"/>
        <color theme="1"/>
        <rFont val="方正仿宋简体"/>
        <charset val="134"/>
      </rPr>
      <t>社区、巴楚县阿克萨克马热勒乡阿克萨克马热勒</t>
    </r>
    <r>
      <rPr>
        <sz val="20"/>
        <color theme="1"/>
        <rFont val="Times New Roman"/>
        <charset val="134"/>
      </rPr>
      <t>(13)</t>
    </r>
    <r>
      <rPr>
        <sz val="20"/>
        <color theme="1"/>
        <rFont val="方正仿宋简体"/>
        <charset val="134"/>
      </rPr>
      <t>村、阿纳库勒乡</t>
    </r>
    <r>
      <rPr>
        <sz val="20"/>
        <color theme="1"/>
        <rFont val="Times New Roman"/>
        <charset val="134"/>
      </rPr>
      <t>7</t>
    </r>
    <r>
      <rPr>
        <sz val="20"/>
        <color theme="1"/>
        <rFont val="方正仿宋简体"/>
        <charset val="134"/>
      </rPr>
      <t>村</t>
    </r>
  </si>
  <si>
    <r>
      <rPr>
        <b/>
        <sz val="20"/>
        <color theme="1"/>
        <rFont val="方正仿宋简体"/>
        <charset val="134"/>
      </rPr>
      <t>总投资：</t>
    </r>
    <r>
      <rPr>
        <sz val="20"/>
        <color theme="1"/>
        <rFont val="Times New Roman"/>
        <charset val="134"/>
      </rPr>
      <t>5149</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Times New Roman"/>
        <charset val="134"/>
      </rPr>
      <t>1.</t>
    </r>
    <r>
      <rPr>
        <sz val="20"/>
        <color theme="1"/>
        <rFont val="方正仿宋简体"/>
        <charset val="134"/>
      </rPr>
      <t>投资</t>
    </r>
    <r>
      <rPr>
        <sz val="20"/>
        <color theme="1"/>
        <rFont val="Times New Roman"/>
        <charset val="134"/>
      </rPr>
      <t>720</t>
    </r>
    <r>
      <rPr>
        <sz val="20"/>
        <color theme="1"/>
        <rFont val="方正仿宋简体"/>
        <charset val="134"/>
      </rPr>
      <t>万元，为阿瓦提新建</t>
    </r>
    <r>
      <rPr>
        <sz val="20"/>
        <color theme="1"/>
        <rFont val="Times New Roman"/>
        <charset val="134"/>
      </rPr>
      <t>“</t>
    </r>
    <r>
      <rPr>
        <sz val="20"/>
        <color theme="1"/>
        <rFont val="方正仿宋简体"/>
        <charset val="134"/>
      </rPr>
      <t>十小工程小市场</t>
    </r>
    <r>
      <rPr>
        <sz val="20"/>
        <color theme="1"/>
        <rFont val="Times New Roman"/>
        <charset val="134"/>
      </rPr>
      <t>2</t>
    </r>
    <r>
      <rPr>
        <sz val="20"/>
        <color theme="1"/>
        <rFont val="方正仿宋简体"/>
        <charset val="134"/>
      </rPr>
      <t>座，建筑面积为</t>
    </r>
    <r>
      <rPr>
        <sz val="20"/>
        <color theme="1"/>
        <rFont val="Times New Roman"/>
        <charset val="134"/>
      </rPr>
      <t>1648.16</t>
    </r>
    <r>
      <rPr>
        <sz val="20"/>
        <color theme="1"/>
        <rFont val="方正仿宋简体"/>
        <charset val="134"/>
      </rPr>
      <t>平方米</t>
    </r>
    <r>
      <rPr>
        <sz val="20"/>
        <color theme="1"/>
        <rFont val="Times New Roman"/>
        <charset val="134"/>
      </rPr>
      <t>;</t>
    </r>
    <r>
      <rPr>
        <sz val="20"/>
        <color theme="1"/>
        <rFont val="方正仿宋简体"/>
        <charset val="134"/>
      </rPr>
      <t>改建</t>
    </r>
    <r>
      <rPr>
        <sz val="20"/>
        <color theme="1"/>
        <rFont val="Times New Roman"/>
        <charset val="134"/>
      </rPr>
      <t>“</t>
    </r>
    <r>
      <rPr>
        <sz val="20"/>
        <color theme="1"/>
        <rFont val="方正仿宋简体"/>
        <charset val="134"/>
      </rPr>
      <t>十小工程小市场</t>
    </r>
    <r>
      <rPr>
        <sz val="20"/>
        <color theme="1"/>
        <rFont val="Times New Roman"/>
        <charset val="134"/>
      </rPr>
      <t>1</t>
    </r>
    <r>
      <rPr>
        <sz val="20"/>
        <color theme="1"/>
        <rFont val="方正仿宋简体"/>
        <charset val="134"/>
      </rPr>
      <t>座，建筑面积为</t>
    </r>
    <r>
      <rPr>
        <sz val="20"/>
        <color theme="1"/>
        <rFont val="Times New Roman"/>
        <charset val="134"/>
      </rPr>
      <t>335.04</t>
    </r>
    <r>
      <rPr>
        <sz val="20"/>
        <color theme="1"/>
        <rFont val="方正仿宋简体"/>
        <charset val="134"/>
      </rPr>
      <t>平方米</t>
    </r>
    <r>
      <rPr>
        <sz val="20"/>
        <color theme="1"/>
        <rFont val="Times New Roman"/>
        <charset val="134"/>
      </rPr>
      <t>;</t>
    </r>
    <r>
      <rPr>
        <sz val="20"/>
        <color theme="1"/>
        <rFont val="方正仿宋简体"/>
        <charset val="134"/>
      </rPr>
      <t>配套建设室外地面硬化</t>
    </r>
    <r>
      <rPr>
        <sz val="20"/>
        <color theme="1"/>
        <rFont val="Times New Roman"/>
        <charset val="134"/>
      </rPr>
      <t>3888</t>
    </r>
    <r>
      <rPr>
        <sz val="20"/>
        <color theme="1"/>
        <rFont val="方正仿宋简体"/>
        <charset val="134"/>
      </rPr>
      <t>平方米及给排水、电力、消防等相关附属设施。</t>
    </r>
    <r>
      <rPr>
        <sz val="20"/>
        <color theme="1"/>
        <rFont val="Times New Roman"/>
        <charset val="134"/>
      </rPr>
      <t xml:space="preserve">
2.</t>
    </r>
    <r>
      <rPr>
        <sz val="20"/>
        <color theme="1"/>
        <rFont val="方正仿宋简体"/>
        <charset val="134"/>
      </rPr>
      <t>项目总投资</t>
    </r>
    <r>
      <rPr>
        <sz val="20"/>
        <color theme="1"/>
        <rFont val="Times New Roman"/>
        <charset val="134"/>
      </rPr>
      <t>264</t>
    </r>
    <r>
      <rPr>
        <sz val="20"/>
        <color theme="1"/>
        <rFont val="方正仿宋简体"/>
        <charset val="134"/>
      </rPr>
      <t>万元，为英吾斯塘乡</t>
    </r>
    <r>
      <rPr>
        <sz val="20"/>
        <color theme="1"/>
        <rFont val="Times New Roman"/>
        <charset val="134"/>
      </rPr>
      <t>2</t>
    </r>
    <r>
      <rPr>
        <sz val="20"/>
        <color theme="1"/>
        <rFont val="方正仿宋简体"/>
        <charset val="134"/>
      </rPr>
      <t>村、</t>
    </r>
    <r>
      <rPr>
        <sz val="20"/>
        <color theme="1"/>
        <rFont val="Times New Roman"/>
        <charset val="134"/>
      </rPr>
      <t>7</t>
    </r>
    <r>
      <rPr>
        <sz val="20"/>
        <color theme="1"/>
        <rFont val="方正仿宋简体"/>
        <charset val="134"/>
      </rPr>
      <t>村异地新建框架结构一层小市场</t>
    </r>
    <r>
      <rPr>
        <sz val="20"/>
        <color theme="1"/>
        <rFont val="Times New Roman"/>
        <charset val="134"/>
      </rPr>
      <t>1100</t>
    </r>
    <r>
      <rPr>
        <sz val="20"/>
        <color theme="1"/>
        <rFont val="方正仿宋简体"/>
        <charset val="134"/>
      </rPr>
      <t>平方米，并配套消防、电力、供排水等相关附属设施。</t>
    </r>
    <r>
      <rPr>
        <sz val="20"/>
        <color theme="1"/>
        <rFont val="Times New Roman"/>
        <charset val="134"/>
      </rPr>
      <t xml:space="preserve">
3.</t>
    </r>
    <r>
      <rPr>
        <sz val="20"/>
        <color theme="1"/>
        <rFont val="方正仿宋简体"/>
        <charset val="134"/>
      </rPr>
      <t>投资</t>
    </r>
    <r>
      <rPr>
        <sz val="20"/>
        <color theme="1"/>
        <rFont val="Times New Roman"/>
        <charset val="134"/>
      </rPr>
      <t>2050</t>
    </r>
    <r>
      <rPr>
        <sz val="20"/>
        <color theme="1"/>
        <rFont val="方正仿宋简体"/>
        <charset val="134"/>
      </rPr>
      <t>万元。其中</t>
    </r>
    <r>
      <rPr>
        <sz val="20"/>
        <color theme="1"/>
        <rFont val="Times New Roman"/>
        <charset val="134"/>
      </rPr>
      <t>:</t>
    </r>
    <r>
      <rPr>
        <sz val="20"/>
        <color theme="1"/>
        <rFont val="方正仿宋简体"/>
        <charset val="134"/>
      </rPr>
      <t>建筑及安装工程费用</t>
    </r>
    <r>
      <rPr>
        <sz val="20"/>
        <color theme="1"/>
        <rFont val="Times New Roman"/>
        <charset val="134"/>
      </rPr>
      <t>1887.19</t>
    </r>
    <r>
      <rPr>
        <sz val="20"/>
        <color theme="1"/>
        <rFont val="方正仿宋简体"/>
        <charset val="134"/>
      </rPr>
      <t>万元，占项目总投资的</t>
    </r>
    <r>
      <rPr>
        <sz val="20"/>
        <color theme="1"/>
        <rFont val="Times New Roman"/>
        <charset val="134"/>
      </rPr>
      <t>92.06%;</t>
    </r>
    <r>
      <rPr>
        <sz val="20"/>
        <color theme="1"/>
        <rFont val="方正仿宋简体"/>
        <charset val="134"/>
      </rPr>
      <t>其他费用</t>
    </r>
    <r>
      <rPr>
        <sz val="20"/>
        <color theme="1"/>
        <rFont val="Times New Roman"/>
        <charset val="134"/>
      </rPr>
      <t>108.42</t>
    </r>
    <r>
      <rPr>
        <sz val="20"/>
        <color theme="1"/>
        <rFont val="方正仿宋简体"/>
        <charset val="134"/>
      </rPr>
      <t>万元，占项目总投资的</t>
    </r>
    <r>
      <rPr>
        <sz val="20"/>
        <color theme="1"/>
        <rFont val="Times New Roman"/>
        <charset val="134"/>
      </rPr>
      <t>5.29%</t>
    </r>
    <r>
      <rPr>
        <sz val="20"/>
        <color theme="1"/>
        <rFont val="方正仿宋简体"/>
        <charset val="134"/>
      </rPr>
      <t>。基本预备费用</t>
    </r>
    <r>
      <rPr>
        <sz val="20"/>
        <color theme="1"/>
        <rFont val="Times New Roman"/>
        <charset val="134"/>
      </rPr>
      <t>54.39</t>
    </r>
    <r>
      <rPr>
        <sz val="20"/>
        <color theme="1"/>
        <rFont val="方正仿宋简体"/>
        <charset val="134"/>
      </rPr>
      <t>万元，占项目总投资的</t>
    </r>
    <r>
      <rPr>
        <sz val="20"/>
        <color theme="1"/>
        <rFont val="Times New Roman"/>
        <charset val="134"/>
      </rPr>
      <t>2.65%</t>
    </r>
    <r>
      <rPr>
        <sz val="20"/>
        <color theme="1"/>
        <rFont val="方正仿宋简体"/>
        <charset val="134"/>
      </rPr>
      <t>。项目总投资</t>
    </r>
    <r>
      <rPr>
        <sz val="20"/>
        <color theme="1"/>
        <rFont val="Times New Roman"/>
        <charset val="134"/>
      </rPr>
      <t>2050</t>
    </r>
    <r>
      <rPr>
        <sz val="20"/>
        <color theme="1"/>
        <rFont val="方正仿宋简体"/>
        <charset val="134"/>
      </rPr>
      <t>万元。为色力布亚镇</t>
    </r>
    <r>
      <rPr>
        <sz val="20"/>
        <color theme="1"/>
        <rFont val="Times New Roman"/>
        <charset val="134"/>
      </rPr>
      <t>16</t>
    </r>
    <r>
      <rPr>
        <sz val="20"/>
        <color theme="1"/>
        <rFont val="方正仿宋简体"/>
        <charset val="134"/>
      </rPr>
      <t>村在色力布亚镇</t>
    </r>
    <r>
      <rPr>
        <sz val="20"/>
        <color theme="1"/>
        <rFont val="Times New Roman"/>
        <charset val="134"/>
      </rPr>
      <t>6</t>
    </r>
    <r>
      <rPr>
        <sz val="20"/>
        <color theme="1"/>
        <rFont val="方正仿宋简体"/>
        <charset val="134"/>
      </rPr>
      <t>社区新建小市场</t>
    </r>
    <r>
      <rPr>
        <sz val="20"/>
        <color theme="1"/>
        <rFont val="Times New Roman"/>
        <charset val="134"/>
      </rPr>
      <t>7591.3m²</t>
    </r>
    <r>
      <rPr>
        <sz val="20"/>
        <color theme="1"/>
        <rFont val="方正仿宋简体"/>
        <charset val="134"/>
      </rPr>
      <t>，配套地面硬化、给排水、消防、电力等相关附属设施。</t>
    </r>
    <r>
      <rPr>
        <sz val="20"/>
        <color theme="1"/>
        <rFont val="Times New Roman"/>
        <charset val="134"/>
      </rPr>
      <t xml:space="preserve">
4.</t>
    </r>
    <r>
      <rPr>
        <sz val="20"/>
        <color theme="1"/>
        <rFont val="方正仿宋简体"/>
        <charset val="134"/>
      </rPr>
      <t>总投资</t>
    </r>
    <r>
      <rPr>
        <sz val="20"/>
        <color theme="1"/>
        <rFont val="Times New Roman"/>
        <charset val="134"/>
      </rPr>
      <t>1725</t>
    </r>
    <r>
      <rPr>
        <sz val="20"/>
        <color theme="1"/>
        <rFont val="方正仿宋简体"/>
        <charset val="134"/>
      </rPr>
      <t>万元。为阿克萨克马热勒乡</t>
    </r>
    <r>
      <rPr>
        <sz val="20"/>
        <color theme="1"/>
        <rFont val="Times New Roman"/>
        <charset val="134"/>
      </rPr>
      <t>3</t>
    </r>
    <r>
      <rPr>
        <sz val="20"/>
        <color theme="1"/>
        <rFont val="方正仿宋简体"/>
        <charset val="134"/>
      </rPr>
      <t>村、</t>
    </r>
    <r>
      <rPr>
        <sz val="20"/>
        <color theme="1"/>
        <rFont val="Times New Roman"/>
        <charset val="134"/>
      </rPr>
      <t>10</t>
    </r>
    <r>
      <rPr>
        <sz val="20"/>
        <color theme="1"/>
        <rFont val="方正仿宋简体"/>
        <charset val="134"/>
      </rPr>
      <t>村异地新建框架结构二层小市场</t>
    </r>
    <r>
      <rPr>
        <sz val="20"/>
        <color theme="1"/>
        <rFont val="Times New Roman"/>
        <charset val="134"/>
      </rPr>
      <t>2</t>
    </r>
    <r>
      <rPr>
        <sz val="20"/>
        <color theme="1"/>
        <rFont val="方正仿宋简体"/>
        <charset val="134"/>
      </rPr>
      <t>栋、总面积</t>
    </r>
    <r>
      <rPr>
        <sz val="20"/>
        <color theme="1"/>
        <rFont val="Times New Roman"/>
        <charset val="134"/>
      </rPr>
      <t>5782.17</t>
    </r>
    <r>
      <rPr>
        <sz val="20"/>
        <color theme="1"/>
        <rFont val="宋体"/>
        <charset val="134"/>
      </rPr>
      <t>㎡</t>
    </r>
    <r>
      <rPr>
        <sz val="20"/>
        <color theme="1"/>
        <rFont val="方正仿宋简体"/>
        <charset val="134"/>
      </rPr>
      <t>，消防水池（含消防泵房）</t>
    </r>
    <r>
      <rPr>
        <sz val="20"/>
        <color theme="1"/>
        <rFont val="Times New Roman"/>
        <charset val="134"/>
      </rPr>
      <t>451.39</t>
    </r>
    <r>
      <rPr>
        <sz val="20"/>
        <color theme="1"/>
        <rFont val="宋体"/>
        <charset val="134"/>
      </rPr>
      <t>㎡</t>
    </r>
    <r>
      <rPr>
        <sz val="20"/>
        <color theme="1"/>
        <rFont val="方正仿宋简体"/>
        <charset val="134"/>
      </rPr>
      <t>，配套地面硬化、给排水、消防、电力等相关附属设施。</t>
    </r>
    <r>
      <rPr>
        <sz val="20"/>
        <color theme="1"/>
        <rFont val="Times New Roman"/>
        <charset val="134"/>
      </rPr>
      <t xml:space="preserve">
5.</t>
    </r>
    <r>
      <rPr>
        <sz val="20"/>
        <color theme="1"/>
        <rFont val="方正仿宋简体"/>
        <charset val="134"/>
      </rPr>
      <t>投资</t>
    </r>
    <r>
      <rPr>
        <sz val="20"/>
        <color theme="1"/>
        <rFont val="Times New Roman"/>
        <charset val="134"/>
      </rPr>
      <t>390</t>
    </r>
    <r>
      <rPr>
        <sz val="20"/>
        <color theme="1"/>
        <rFont val="方正仿宋简体"/>
        <charset val="134"/>
      </rPr>
      <t>万。为阿纳库勒乡</t>
    </r>
    <r>
      <rPr>
        <sz val="20"/>
        <color theme="1"/>
        <rFont val="Times New Roman"/>
        <charset val="134"/>
      </rPr>
      <t>7</t>
    </r>
    <r>
      <rPr>
        <sz val="20"/>
        <color theme="1"/>
        <rFont val="方正仿宋简体"/>
        <charset val="134"/>
      </rPr>
      <t>村新建二层小市场</t>
    </r>
    <r>
      <rPr>
        <sz val="20"/>
        <color theme="1"/>
        <rFont val="Times New Roman"/>
        <charset val="134"/>
      </rPr>
      <t>1159.2</t>
    </r>
    <r>
      <rPr>
        <sz val="20"/>
        <color theme="1"/>
        <rFont val="宋体"/>
        <charset val="134"/>
      </rPr>
      <t>㎡</t>
    </r>
    <r>
      <rPr>
        <sz val="20"/>
        <color theme="1"/>
        <rFont val="方正仿宋简体"/>
        <charset val="134"/>
      </rPr>
      <t>，地面硬化</t>
    </r>
    <r>
      <rPr>
        <sz val="20"/>
        <color theme="1"/>
        <rFont val="Times New Roman"/>
        <charset val="134"/>
      </rPr>
      <t>400</t>
    </r>
    <r>
      <rPr>
        <sz val="20"/>
        <color theme="1"/>
        <rFont val="宋体"/>
        <charset val="134"/>
      </rPr>
      <t>㎡</t>
    </r>
    <r>
      <rPr>
        <sz val="20"/>
        <color theme="1"/>
        <rFont val="方正仿宋简体"/>
        <charset val="134"/>
      </rPr>
      <t>，配套水电暖等附属设施。</t>
    </r>
  </si>
  <si>
    <t>阿瓦提镇、英吾斯塘乡、色力布亚镇、阿克萨克马热勒乡、阿纳库勒乡</t>
  </si>
  <si>
    <r>
      <rPr>
        <sz val="20"/>
        <color theme="1"/>
        <rFont val="方正仿宋简体"/>
        <charset val="134"/>
      </rPr>
      <t>明</t>
    </r>
    <r>
      <rPr>
        <sz val="20"/>
        <color theme="1"/>
        <rFont val="Times New Roman"/>
        <charset val="134"/>
      </rPr>
      <t xml:space="preserve">  </t>
    </r>
    <r>
      <rPr>
        <sz val="20"/>
        <color theme="1"/>
        <rFont val="方正仿宋简体"/>
        <charset val="134"/>
      </rPr>
      <t>杰、罗建新、包永瑞、蒋久健、潘荣森、牛振东</t>
    </r>
  </si>
  <si>
    <r>
      <rPr>
        <sz val="20"/>
        <color theme="1"/>
        <rFont val="方正仿宋简体"/>
        <charset val="134"/>
      </rPr>
      <t>建设小市场工程量</t>
    </r>
    <r>
      <rPr>
        <sz val="20"/>
        <color theme="1"/>
        <rFont val="宋体"/>
        <charset val="134"/>
      </rPr>
      <t>≥</t>
    </r>
    <r>
      <rPr>
        <sz val="20"/>
        <color theme="1"/>
        <rFont val="Times New Roman"/>
        <charset val="134"/>
      </rPr>
      <t>17280.83</t>
    </r>
    <r>
      <rPr>
        <sz val="20"/>
        <color theme="1"/>
        <rFont val="宋体"/>
        <charset val="134"/>
      </rPr>
      <t>㎡</t>
    </r>
    <r>
      <rPr>
        <sz val="20"/>
        <color theme="1"/>
        <rFont val="方正仿宋简体"/>
        <charset val="134"/>
      </rPr>
      <t>，改造小市场工程量</t>
    </r>
    <r>
      <rPr>
        <sz val="20"/>
        <color theme="1"/>
        <rFont val="宋体"/>
        <charset val="134"/>
      </rPr>
      <t>≥</t>
    </r>
    <r>
      <rPr>
        <sz val="20"/>
        <color theme="1"/>
        <rFont val="Times New Roman"/>
        <charset val="134"/>
      </rPr>
      <t>335.04</t>
    </r>
    <r>
      <rPr>
        <sz val="20"/>
        <color theme="1"/>
        <rFont val="宋体"/>
        <charset val="134"/>
      </rPr>
      <t>㎡</t>
    </r>
    <r>
      <rPr>
        <sz val="20"/>
        <color theme="1"/>
        <rFont val="方正仿宋简体"/>
        <charset val="134"/>
      </rPr>
      <t>，地面硬化工程量</t>
    </r>
    <r>
      <rPr>
        <sz val="20"/>
        <color theme="1"/>
        <rFont val="宋体"/>
        <charset val="134"/>
      </rPr>
      <t>≥</t>
    </r>
    <r>
      <rPr>
        <sz val="20"/>
        <color theme="1"/>
        <rFont val="Times New Roman"/>
        <charset val="134"/>
      </rPr>
      <t>4288</t>
    </r>
    <r>
      <rPr>
        <sz val="20"/>
        <color theme="1"/>
        <rFont val="宋体"/>
        <charset val="134"/>
      </rPr>
      <t>㎡</t>
    </r>
    <r>
      <rPr>
        <sz val="20"/>
        <color theme="1"/>
        <rFont val="方正仿宋简体"/>
        <charset val="134"/>
      </rPr>
      <t>，建设消防水池（含消防泵房）工程量</t>
    </r>
    <r>
      <rPr>
        <sz val="20"/>
        <color theme="1"/>
        <rFont val="宋体"/>
        <charset val="134"/>
      </rPr>
      <t>≥</t>
    </r>
    <r>
      <rPr>
        <sz val="20"/>
        <color theme="1"/>
        <rFont val="Times New Roman"/>
        <charset val="134"/>
      </rPr>
      <t>451.39</t>
    </r>
    <r>
      <rPr>
        <sz val="20"/>
        <color theme="1"/>
        <rFont val="宋体"/>
        <charset val="134"/>
      </rPr>
      <t>㎡</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经济效益：带动增加当地群众就业年均收入</t>
    </r>
    <r>
      <rPr>
        <sz val="20"/>
        <color theme="1"/>
        <rFont val="宋体"/>
        <charset val="134"/>
      </rPr>
      <t>≥</t>
    </r>
    <r>
      <rPr>
        <sz val="20"/>
        <color theme="1"/>
        <rFont val="Times New Roman"/>
        <charset val="134"/>
      </rPr>
      <t>0.3</t>
    </r>
    <r>
      <rPr>
        <sz val="20"/>
        <color theme="1"/>
        <rFont val="方正仿宋简体"/>
        <charset val="134"/>
      </rPr>
      <t>万元</t>
    </r>
    <r>
      <rPr>
        <sz val="20"/>
        <color theme="1"/>
        <rFont val="Times New Roman"/>
        <charset val="134"/>
      </rPr>
      <t>/</t>
    </r>
    <r>
      <rPr>
        <sz val="20"/>
        <color theme="1"/>
        <rFont val="方正仿宋简体"/>
        <charset val="134"/>
      </rPr>
      <t>人，项目年收益率不低于同期银行贷款利率，用于增加村集体经济收入。</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154</t>
    </r>
    <r>
      <rPr>
        <sz val="20"/>
        <color theme="1"/>
        <rFont val="方正仿宋简体"/>
        <charset val="134"/>
      </rPr>
      <t>户，受益脱贫人口（含监测帮扶对象）</t>
    </r>
    <r>
      <rPr>
        <sz val="20"/>
        <color theme="1"/>
        <rFont val="宋体"/>
        <charset val="134"/>
      </rPr>
      <t>≥</t>
    </r>
    <r>
      <rPr>
        <sz val="20"/>
        <color theme="1"/>
        <rFont val="Times New Roman"/>
        <charset val="134"/>
      </rPr>
      <t>407</t>
    </r>
    <r>
      <rPr>
        <sz val="20"/>
        <color theme="1"/>
        <rFont val="方正仿宋简体"/>
        <charset val="134"/>
      </rPr>
      <t>人，有效拓宽居民增收致富渠道，持续促进农村经济发展，提高居民生活水平。</t>
    </r>
  </si>
  <si>
    <r>
      <rPr>
        <sz val="20"/>
        <color theme="1"/>
        <rFont val="方正仿宋简体"/>
        <charset val="134"/>
      </rPr>
      <t>巴楚县</t>
    </r>
    <r>
      <rPr>
        <sz val="20"/>
        <color theme="1"/>
        <rFont val="Times New Roman"/>
        <charset val="134"/>
      </rPr>
      <t>2024</t>
    </r>
    <r>
      <rPr>
        <sz val="20"/>
        <color theme="1"/>
        <rFont val="方正仿宋简体"/>
        <charset val="134"/>
      </rPr>
      <t>年多来提巴格乡</t>
    </r>
    <r>
      <rPr>
        <sz val="20"/>
        <color theme="1"/>
        <rFont val="Times New Roman"/>
        <charset val="134"/>
      </rPr>
      <t>15</t>
    </r>
    <r>
      <rPr>
        <sz val="20"/>
        <color theme="1"/>
        <rFont val="方正仿宋简体"/>
        <charset val="134"/>
      </rPr>
      <t>村农贸市场建设项目</t>
    </r>
  </si>
  <si>
    <r>
      <rPr>
        <sz val="20"/>
        <color theme="1"/>
        <rFont val="方正仿宋简体"/>
        <charset val="134"/>
      </rPr>
      <t>多来提巴格乡</t>
    </r>
    <r>
      <rPr>
        <sz val="20"/>
        <color theme="1"/>
        <rFont val="Times New Roman"/>
        <charset val="134"/>
      </rPr>
      <t>15</t>
    </r>
    <r>
      <rPr>
        <sz val="20"/>
        <color theme="1"/>
        <rFont val="方正仿宋简体"/>
        <charset val="134"/>
      </rPr>
      <t>村</t>
    </r>
  </si>
  <si>
    <r>
      <rPr>
        <b/>
        <sz val="20"/>
        <color theme="1"/>
        <rFont val="方正仿宋简体"/>
        <charset val="134"/>
      </rPr>
      <t>总投资：</t>
    </r>
    <r>
      <rPr>
        <sz val="20"/>
        <color theme="1"/>
        <rFont val="Times New Roman"/>
        <charset val="134"/>
      </rPr>
      <t>600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在</t>
    </r>
    <r>
      <rPr>
        <sz val="20"/>
        <color theme="1"/>
        <rFont val="Times New Roman"/>
        <charset val="134"/>
      </rPr>
      <t>15</t>
    </r>
    <r>
      <rPr>
        <sz val="20"/>
        <color theme="1"/>
        <rFont val="方正仿宋简体"/>
        <charset val="134"/>
      </rPr>
      <t>村建设农贸市场</t>
    </r>
    <r>
      <rPr>
        <sz val="20"/>
        <color theme="1"/>
        <rFont val="Times New Roman"/>
        <charset val="134"/>
      </rPr>
      <t>1</t>
    </r>
    <r>
      <rPr>
        <sz val="20"/>
        <color theme="1"/>
        <rFont val="方正仿宋简体"/>
        <charset val="134"/>
      </rPr>
      <t>座，地面硬化</t>
    </r>
    <r>
      <rPr>
        <sz val="20"/>
        <color theme="1"/>
        <rFont val="Times New Roman"/>
        <charset val="134"/>
      </rPr>
      <t>17300</t>
    </r>
    <r>
      <rPr>
        <sz val="20"/>
        <color theme="1"/>
        <rFont val="宋体"/>
        <charset val="134"/>
      </rPr>
      <t>㎡</t>
    </r>
    <r>
      <rPr>
        <sz val="20"/>
        <color theme="1"/>
        <rFont val="方正仿宋简体"/>
        <charset val="134"/>
      </rPr>
      <t>、建设小市场</t>
    </r>
    <r>
      <rPr>
        <sz val="20"/>
        <color theme="1"/>
        <rFont val="Times New Roman"/>
        <charset val="134"/>
      </rPr>
      <t>600</t>
    </r>
    <r>
      <rPr>
        <sz val="20"/>
        <color theme="1"/>
        <rFont val="宋体"/>
        <charset val="134"/>
      </rPr>
      <t>㎡、</t>
    </r>
    <r>
      <rPr>
        <sz val="20"/>
        <color theme="1"/>
        <rFont val="方正仿宋简体"/>
        <charset val="134"/>
      </rPr>
      <t>彩钢棚</t>
    </r>
    <r>
      <rPr>
        <sz val="20"/>
        <color theme="1"/>
        <rFont val="Times New Roman"/>
        <charset val="134"/>
      </rPr>
      <t>5100</t>
    </r>
    <r>
      <rPr>
        <sz val="20"/>
        <color theme="1"/>
        <rFont val="宋体"/>
        <charset val="134"/>
      </rPr>
      <t>㎡</t>
    </r>
    <r>
      <rPr>
        <sz val="20"/>
        <color theme="1"/>
        <rFont val="方正仿宋简体"/>
        <charset val="134"/>
      </rPr>
      <t>，并配套水、电、消防等附属设施。</t>
    </r>
  </si>
  <si>
    <r>
      <rPr>
        <sz val="20"/>
        <color theme="1"/>
        <rFont val="方正仿宋简体"/>
        <charset val="134"/>
      </rPr>
      <t>明</t>
    </r>
    <r>
      <rPr>
        <sz val="20"/>
        <color theme="1"/>
        <rFont val="Times New Roman"/>
        <charset val="134"/>
      </rPr>
      <t xml:space="preserve">  </t>
    </r>
    <r>
      <rPr>
        <sz val="20"/>
        <color theme="1"/>
        <rFont val="方正仿宋简体"/>
        <charset val="134"/>
      </rPr>
      <t>杰、刘山山</t>
    </r>
  </si>
  <si>
    <r>
      <rPr>
        <sz val="20"/>
        <color theme="1"/>
        <rFont val="方正仿宋简体"/>
        <charset val="134"/>
      </rPr>
      <t>建设小市场面积</t>
    </r>
    <r>
      <rPr>
        <sz val="20"/>
        <color theme="1"/>
        <rFont val="宋体"/>
        <charset val="134"/>
      </rPr>
      <t>≥</t>
    </r>
    <r>
      <rPr>
        <sz val="20"/>
        <color theme="1"/>
        <rFont val="Times New Roman"/>
        <charset val="134"/>
      </rPr>
      <t>600</t>
    </r>
    <r>
      <rPr>
        <sz val="20"/>
        <color theme="1"/>
        <rFont val="宋体"/>
        <charset val="134"/>
      </rPr>
      <t>㎡</t>
    </r>
    <r>
      <rPr>
        <sz val="20"/>
        <color theme="1"/>
        <rFont val="方正仿宋简体"/>
        <charset val="134"/>
      </rPr>
      <t>，建设彩钢棚</t>
    </r>
    <r>
      <rPr>
        <sz val="20"/>
        <color theme="1"/>
        <rFont val="宋体"/>
        <charset val="134"/>
      </rPr>
      <t>≥</t>
    </r>
    <r>
      <rPr>
        <sz val="20"/>
        <color theme="1"/>
        <rFont val="Times New Roman"/>
        <charset val="134"/>
      </rPr>
      <t>5100</t>
    </r>
    <r>
      <rPr>
        <sz val="20"/>
        <color theme="1"/>
        <rFont val="宋体"/>
        <charset val="134"/>
      </rPr>
      <t>㎡</t>
    </r>
    <r>
      <rPr>
        <sz val="20"/>
        <color theme="1"/>
        <rFont val="方正仿宋简体"/>
        <charset val="134"/>
      </rPr>
      <t>，地面硬化</t>
    </r>
    <r>
      <rPr>
        <sz val="20"/>
        <color theme="1"/>
        <rFont val="宋体"/>
        <charset val="134"/>
      </rPr>
      <t>≥</t>
    </r>
    <r>
      <rPr>
        <sz val="20"/>
        <color theme="1"/>
        <rFont val="Times New Roman"/>
        <charset val="134"/>
      </rPr>
      <t>17300</t>
    </r>
    <r>
      <rPr>
        <sz val="20"/>
        <color theme="1"/>
        <rFont val="宋体"/>
        <charset val="134"/>
      </rPr>
      <t>㎡</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经济效益：项目年收益率不低于同期银行贷款利率。</t>
    </r>
    <r>
      <rPr>
        <sz val="20"/>
        <color theme="1"/>
        <rFont val="Times New Roman"/>
        <charset val="134"/>
      </rPr>
      <t xml:space="preserve">
</t>
    </r>
    <r>
      <rPr>
        <sz val="20"/>
        <color theme="1"/>
        <rFont val="方正仿宋简体"/>
        <charset val="134"/>
      </rPr>
      <t>社会效益：受益脱贫户（含监测帮扶对象）户数</t>
    </r>
    <r>
      <rPr>
        <sz val="20"/>
        <color theme="1"/>
        <rFont val="Times New Roman"/>
        <charset val="134"/>
      </rPr>
      <t>≥20</t>
    </r>
    <r>
      <rPr>
        <sz val="20"/>
        <color theme="1"/>
        <rFont val="方正仿宋简体"/>
        <charset val="134"/>
      </rPr>
      <t>户，受益脱贫人口数（含监测帮扶对象）</t>
    </r>
    <r>
      <rPr>
        <sz val="20"/>
        <color theme="1"/>
        <rFont val="Times New Roman"/>
        <charset val="134"/>
      </rPr>
      <t>≥33</t>
    </r>
    <r>
      <rPr>
        <sz val="20"/>
        <color theme="1"/>
        <rFont val="方正仿宋简体"/>
        <charset val="134"/>
      </rPr>
      <t>人，有效拓宽居民增收致富渠道，持续促进农村经济发展，提高居民生活水平。</t>
    </r>
  </si>
  <si>
    <r>
      <rPr>
        <sz val="20"/>
        <color theme="1"/>
        <rFont val="方正仿宋简体"/>
        <charset val="134"/>
      </rPr>
      <t>琼库尔恰克乡</t>
    </r>
    <r>
      <rPr>
        <sz val="20"/>
        <color theme="1"/>
        <rFont val="Times New Roman"/>
        <charset val="134"/>
      </rPr>
      <t>9</t>
    </r>
    <r>
      <rPr>
        <sz val="20"/>
        <color theme="1"/>
        <rFont val="方正仿宋简体"/>
        <charset val="134"/>
      </rPr>
      <t>村</t>
    </r>
  </si>
  <si>
    <r>
      <rPr>
        <b/>
        <sz val="20"/>
        <color theme="1"/>
        <rFont val="方正仿宋简体"/>
        <charset val="134"/>
      </rPr>
      <t>总投资：</t>
    </r>
    <r>
      <rPr>
        <sz val="20"/>
        <color theme="1"/>
        <rFont val="Times New Roman"/>
        <charset val="134"/>
      </rPr>
      <t>1500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新建标准厂房</t>
    </r>
    <r>
      <rPr>
        <sz val="20"/>
        <color theme="1"/>
        <rFont val="Times New Roman"/>
        <charset val="134"/>
      </rPr>
      <t>2</t>
    </r>
    <r>
      <rPr>
        <sz val="20"/>
        <color theme="1"/>
        <rFont val="方正仿宋简体"/>
        <charset val="134"/>
      </rPr>
      <t>栋，总建筑面积</t>
    </r>
    <r>
      <rPr>
        <sz val="20"/>
        <color theme="1"/>
        <rFont val="Times New Roman"/>
        <charset val="134"/>
      </rPr>
      <t>8748</t>
    </r>
    <r>
      <rPr>
        <sz val="20"/>
        <color theme="1"/>
        <rFont val="宋体"/>
        <charset val="134"/>
      </rPr>
      <t>㎡</t>
    </r>
    <r>
      <rPr>
        <sz val="20"/>
        <color theme="1"/>
        <rFont val="方正仿宋简体"/>
        <charset val="134"/>
      </rPr>
      <t>，配套水、电、路、消防等相关附属设施设备。</t>
    </r>
  </si>
  <si>
    <r>
      <rPr>
        <sz val="20"/>
        <color theme="1"/>
        <rFont val="方正仿宋简体"/>
        <charset val="134"/>
      </rPr>
      <t>明</t>
    </r>
    <r>
      <rPr>
        <sz val="20"/>
        <color theme="1"/>
        <rFont val="Times New Roman"/>
        <charset val="134"/>
      </rPr>
      <t xml:space="preserve">  </t>
    </r>
    <r>
      <rPr>
        <sz val="20"/>
        <color theme="1"/>
        <rFont val="方正仿宋简体"/>
        <charset val="134"/>
      </rPr>
      <t>杰、高</t>
    </r>
    <r>
      <rPr>
        <sz val="20"/>
        <color theme="1"/>
        <rFont val="Times New Roman"/>
        <charset val="134"/>
      </rPr>
      <t xml:space="preserve">  </t>
    </r>
    <r>
      <rPr>
        <sz val="20"/>
        <color theme="1"/>
        <rFont val="方正仿宋简体"/>
        <charset val="134"/>
      </rPr>
      <t>疆</t>
    </r>
  </si>
  <si>
    <r>
      <rPr>
        <sz val="20"/>
        <color theme="1"/>
        <rFont val="方正仿宋简体"/>
        <charset val="134"/>
      </rPr>
      <t>建设标准厂房工程量</t>
    </r>
    <r>
      <rPr>
        <sz val="20"/>
        <color theme="1"/>
        <rFont val="宋体"/>
        <charset val="134"/>
      </rPr>
      <t>≥</t>
    </r>
    <r>
      <rPr>
        <sz val="20"/>
        <color theme="1"/>
        <rFont val="Times New Roman"/>
        <charset val="134"/>
      </rPr>
      <t>8748</t>
    </r>
    <r>
      <rPr>
        <sz val="20"/>
        <color theme="1"/>
        <rFont val="宋体"/>
        <charset val="134"/>
      </rPr>
      <t>㎡</t>
    </r>
    <r>
      <rPr>
        <sz val="20"/>
        <color theme="1"/>
        <rFont val="方正仿宋简体"/>
        <charset val="134"/>
      </rPr>
      <t>，项目验收合格率</t>
    </r>
    <r>
      <rPr>
        <sz val="20"/>
        <color theme="1"/>
        <rFont val="Times New Roman"/>
        <charset val="134"/>
      </rPr>
      <t xml:space="preserve">=100%.
</t>
    </r>
    <r>
      <rPr>
        <sz val="20"/>
        <color theme="1"/>
        <rFont val="方正仿宋简体"/>
        <charset val="134"/>
      </rPr>
      <t>经济效益：项目年收益率不低于同期银行贷款利率，带动增加脱贫人口（含监测帮扶对象）全年总收入</t>
    </r>
    <r>
      <rPr>
        <sz val="20"/>
        <color theme="1"/>
        <rFont val="宋体"/>
        <charset val="134"/>
      </rPr>
      <t>≥</t>
    </r>
    <r>
      <rPr>
        <sz val="20"/>
        <color theme="1"/>
        <rFont val="Times New Roman"/>
        <charset val="134"/>
      </rPr>
      <t>80</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206</t>
    </r>
    <r>
      <rPr>
        <sz val="20"/>
        <color theme="1"/>
        <rFont val="方正仿宋简体"/>
        <charset val="134"/>
      </rPr>
      <t>户，受益脱贫人口（含监测帮扶对象）</t>
    </r>
    <r>
      <rPr>
        <sz val="20"/>
        <color theme="1"/>
        <rFont val="宋体"/>
        <charset val="134"/>
      </rPr>
      <t>≥</t>
    </r>
    <r>
      <rPr>
        <sz val="20"/>
        <color theme="1"/>
        <rFont val="Times New Roman"/>
        <charset val="134"/>
      </rPr>
      <t>687</t>
    </r>
    <r>
      <rPr>
        <sz val="20"/>
        <color theme="1"/>
        <rFont val="方正仿宋简体"/>
        <charset val="134"/>
      </rPr>
      <t>人，带动当地就业人数</t>
    </r>
    <r>
      <rPr>
        <sz val="20"/>
        <color theme="1"/>
        <rFont val="宋体"/>
        <charset val="134"/>
      </rPr>
      <t>≥</t>
    </r>
    <r>
      <rPr>
        <sz val="20"/>
        <color theme="1"/>
        <rFont val="Times New Roman"/>
        <charset val="134"/>
      </rPr>
      <t>100</t>
    </r>
    <r>
      <rPr>
        <sz val="20"/>
        <color theme="1"/>
        <rFont val="方正仿宋简体"/>
        <charset val="134"/>
      </rPr>
      <t>人，通过发展乡镇小微产业园，推动乡镇经济发展，开发稳定就业岗位，满足群众就近就地就业需求，并形成资产分红，带动农户增收致富。</t>
    </r>
  </si>
  <si>
    <r>
      <rPr>
        <sz val="20"/>
        <color theme="1"/>
        <rFont val="方正仿宋简体"/>
        <charset val="134"/>
      </rPr>
      <t>喀什地区巴楚县</t>
    </r>
    <r>
      <rPr>
        <sz val="20"/>
        <color theme="1"/>
        <rFont val="Times New Roman"/>
        <charset val="134"/>
      </rPr>
      <t>2024</t>
    </r>
    <r>
      <rPr>
        <sz val="20"/>
        <color theme="1"/>
        <rFont val="方正仿宋简体"/>
        <charset val="134"/>
      </rPr>
      <t>年盐碱地综合治理项目</t>
    </r>
  </si>
  <si>
    <t>巴楚县阿瓦提镇、英吾斯塘乡、琼库尔恰克乡、色力布亚镇、阿拉格尔乡、夏马勒乡、阿纳库勒乡、巴楚镇、恰尔巴格乡、现代农业产业园</t>
  </si>
  <si>
    <r>
      <rPr>
        <b/>
        <sz val="20"/>
        <color theme="1"/>
        <rFont val="方正仿宋简体"/>
        <charset val="134"/>
      </rPr>
      <t>总投资：</t>
    </r>
    <r>
      <rPr>
        <sz val="20"/>
        <color theme="1"/>
        <rFont val="Times New Roman"/>
        <charset val="134"/>
      </rPr>
      <t>1500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新建机井</t>
    </r>
    <r>
      <rPr>
        <sz val="20"/>
        <color theme="1"/>
        <rFont val="Times New Roman"/>
        <charset val="134"/>
      </rPr>
      <t>150</t>
    </r>
    <r>
      <rPr>
        <sz val="20"/>
        <color theme="1"/>
        <rFont val="方正仿宋简体"/>
        <charset val="134"/>
      </rPr>
      <t>眼，其中</t>
    </r>
    <r>
      <rPr>
        <sz val="20"/>
        <color theme="1"/>
        <rFont val="Times New Roman"/>
        <charset val="134"/>
      </rPr>
      <t xml:space="preserve">80 </t>
    </r>
    <r>
      <rPr>
        <sz val="20"/>
        <color theme="1"/>
        <rFont val="方正仿宋简体"/>
        <charset val="134"/>
      </rPr>
      <t>米深</t>
    </r>
    <r>
      <rPr>
        <sz val="20"/>
        <color theme="1"/>
        <rFont val="Times New Roman"/>
        <charset val="134"/>
      </rPr>
      <t xml:space="preserve"> 7 </t>
    </r>
    <r>
      <rPr>
        <sz val="20"/>
        <color theme="1"/>
        <rFont val="方正仿宋简体"/>
        <charset val="134"/>
      </rPr>
      <t>眼</t>
    </r>
    <r>
      <rPr>
        <sz val="20"/>
        <color theme="1"/>
        <rFont val="Times New Roman"/>
        <charset val="134"/>
      </rPr>
      <t xml:space="preserve">,60 </t>
    </r>
    <r>
      <rPr>
        <sz val="20"/>
        <color theme="1"/>
        <rFont val="方正仿宋简体"/>
        <charset val="134"/>
      </rPr>
      <t>米深</t>
    </r>
    <r>
      <rPr>
        <sz val="20"/>
        <color theme="1"/>
        <rFont val="Times New Roman"/>
        <charset val="134"/>
      </rPr>
      <t xml:space="preserve"> 103 </t>
    </r>
    <r>
      <rPr>
        <sz val="20"/>
        <color theme="1"/>
        <rFont val="方正仿宋简体"/>
        <charset val="134"/>
      </rPr>
      <t>眼</t>
    </r>
    <r>
      <rPr>
        <sz val="20"/>
        <color theme="1"/>
        <rFont val="Times New Roman"/>
        <charset val="134"/>
      </rPr>
      <t xml:space="preserve">,40 </t>
    </r>
    <r>
      <rPr>
        <sz val="20"/>
        <color theme="1"/>
        <rFont val="方正仿宋简体"/>
        <charset val="134"/>
      </rPr>
      <t>米深</t>
    </r>
    <r>
      <rPr>
        <sz val="20"/>
        <color theme="1"/>
        <rFont val="Times New Roman"/>
        <charset val="134"/>
      </rPr>
      <t xml:space="preserve"> 40 </t>
    </r>
    <r>
      <rPr>
        <sz val="20"/>
        <color theme="1"/>
        <rFont val="方正仿宋简体"/>
        <charset val="134"/>
      </rPr>
      <t>眼</t>
    </r>
    <r>
      <rPr>
        <sz val="20"/>
        <color theme="1"/>
        <rFont val="Times New Roman"/>
        <charset val="134"/>
      </rPr>
      <t>,</t>
    </r>
    <r>
      <rPr>
        <sz val="20"/>
        <color theme="1"/>
        <rFont val="方正仿宋简体"/>
        <charset val="134"/>
      </rPr>
      <t>配套电力、</t>
    </r>
    <r>
      <rPr>
        <sz val="20"/>
        <color theme="1"/>
        <rFont val="Times New Roman"/>
        <charset val="134"/>
      </rPr>
      <t>“</t>
    </r>
    <r>
      <rPr>
        <sz val="20"/>
        <color theme="1"/>
        <rFont val="方正仿宋简体"/>
        <charset val="134"/>
      </rPr>
      <t>井电双控</t>
    </r>
    <r>
      <rPr>
        <sz val="20"/>
        <color theme="1"/>
        <rFont val="Times New Roman"/>
        <charset val="134"/>
      </rPr>
      <t>”</t>
    </r>
    <r>
      <rPr>
        <sz val="20"/>
        <color theme="1"/>
        <rFont val="方正仿宋简体"/>
        <charset val="134"/>
      </rPr>
      <t>等相关附属设施设备。</t>
    </r>
  </si>
  <si>
    <r>
      <rPr>
        <sz val="20"/>
        <color theme="1"/>
        <rFont val="方正仿宋简体"/>
        <charset val="134"/>
      </rPr>
      <t>建设机井数量</t>
    </r>
    <r>
      <rPr>
        <sz val="20"/>
        <color theme="1"/>
        <rFont val="宋体"/>
        <charset val="134"/>
      </rPr>
      <t>≥</t>
    </r>
    <r>
      <rPr>
        <sz val="20"/>
        <color theme="1"/>
        <rFont val="Times New Roman"/>
        <charset val="134"/>
      </rPr>
      <t>150</t>
    </r>
    <r>
      <rPr>
        <sz val="20"/>
        <color theme="1"/>
        <rFont val="方正仿宋简体"/>
        <charset val="134"/>
      </rPr>
      <t>眼，项目验收合格率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社会效益：改善耕地灌溉面积</t>
    </r>
    <r>
      <rPr>
        <sz val="20"/>
        <color theme="1"/>
        <rFont val="宋体"/>
        <charset val="134"/>
      </rPr>
      <t>≥</t>
    </r>
    <r>
      <rPr>
        <sz val="20"/>
        <color theme="1"/>
        <rFont val="Times New Roman"/>
        <charset val="134"/>
      </rPr>
      <t>9.6</t>
    </r>
    <r>
      <rPr>
        <sz val="20"/>
        <color theme="1"/>
        <rFont val="方正仿宋简体"/>
        <charset val="134"/>
      </rPr>
      <t>万亩，受益脱贫户（含监测帮扶对象）户数</t>
    </r>
    <r>
      <rPr>
        <sz val="20"/>
        <color theme="1"/>
        <rFont val="宋体"/>
        <charset val="134"/>
      </rPr>
      <t>≥</t>
    </r>
    <r>
      <rPr>
        <sz val="20"/>
        <color theme="1"/>
        <rFont val="Times New Roman"/>
        <charset val="134"/>
      </rPr>
      <t>4655</t>
    </r>
    <r>
      <rPr>
        <sz val="20"/>
        <color theme="1"/>
        <rFont val="方正仿宋简体"/>
        <charset val="134"/>
      </rPr>
      <t>户，通过项目实施，减轻土壤次生盐碱化的发生，改善作物生长环境，实现农业可持续发展，促进农民增收。</t>
    </r>
  </si>
  <si>
    <r>
      <rPr>
        <b/>
        <sz val="20"/>
        <color theme="1"/>
        <rFont val="方正仿宋简体"/>
        <charset val="134"/>
      </rPr>
      <t>总投资：</t>
    </r>
    <r>
      <rPr>
        <sz val="20"/>
        <color theme="1"/>
        <rFont val="Times New Roman"/>
        <charset val="134"/>
      </rPr>
      <t>1007.59</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新建支排渠</t>
    </r>
    <r>
      <rPr>
        <sz val="20"/>
        <color theme="1"/>
        <rFont val="Times New Roman"/>
        <charset val="134"/>
      </rPr>
      <t>1.27km</t>
    </r>
    <r>
      <rPr>
        <sz val="20"/>
        <color theme="1"/>
        <rFont val="方正仿宋简体"/>
        <charset val="134"/>
      </rPr>
      <t>，渠系建筑物</t>
    </r>
    <r>
      <rPr>
        <sz val="20"/>
        <color theme="1"/>
        <rFont val="Times New Roman"/>
        <charset val="134"/>
      </rPr>
      <t>16</t>
    </r>
    <r>
      <rPr>
        <sz val="20"/>
        <color theme="1"/>
        <rFont val="方正仿宋简体"/>
        <charset val="134"/>
      </rPr>
      <t>座；改建干、支排渠</t>
    </r>
    <r>
      <rPr>
        <sz val="20"/>
        <color theme="1"/>
        <rFont val="Times New Roman"/>
        <charset val="134"/>
      </rPr>
      <t>11.12km</t>
    </r>
    <r>
      <rPr>
        <sz val="20"/>
        <color theme="1"/>
        <rFont val="方正仿宋简体"/>
        <charset val="134"/>
      </rPr>
      <t>，配套相关附属设施设备。项目建成后，所形成的固定资产纳入衔接项目资产管理，权属归建设单位所有。</t>
    </r>
  </si>
  <si>
    <r>
      <rPr>
        <sz val="20"/>
        <color theme="1"/>
        <rFont val="方正仿宋简体"/>
        <charset val="0"/>
      </rPr>
      <t>建设干支渠工程数量</t>
    </r>
    <r>
      <rPr>
        <sz val="20"/>
        <color theme="1"/>
        <rFont val="Times New Roman"/>
        <charset val="0"/>
      </rPr>
      <t>=3</t>
    </r>
    <r>
      <rPr>
        <sz val="20"/>
        <color theme="1"/>
        <rFont val="方正仿宋简体"/>
        <charset val="0"/>
      </rPr>
      <t>条，建设渠道工程量</t>
    </r>
    <r>
      <rPr>
        <sz val="20"/>
        <color theme="1"/>
        <rFont val="Times New Roman"/>
        <charset val="0"/>
      </rPr>
      <t>=12.39km</t>
    </r>
    <r>
      <rPr>
        <sz val="20"/>
        <color theme="1"/>
        <rFont val="方正仿宋简体"/>
        <charset val="0"/>
      </rPr>
      <t>，建设配套渠系建筑物工程数量</t>
    </r>
    <r>
      <rPr>
        <sz val="20"/>
        <color theme="1"/>
        <rFont val="宋体"/>
        <charset val="0"/>
      </rPr>
      <t>≥</t>
    </r>
    <r>
      <rPr>
        <sz val="20"/>
        <color theme="1"/>
        <rFont val="Times New Roman"/>
        <charset val="0"/>
      </rPr>
      <t>16</t>
    </r>
    <r>
      <rPr>
        <sz val="20"/>
        <color theme="1"/>
        <rFont val="方正仿宋简体"/>
        <charset val="0"/>
      </rPr>
      <t>座，项目验收合格率</t>
    </r>
    <r>
      <rPr>
        <sz val="20"/>
        <color theme="1"/>
        <rFont val="Times New Roman"/>
        <charset val="0"/>
      </rPr>
      <t>=100%</t>
    </r>
    <r>
      <rPr>
        <sz val="20"/>
        <color theme="1"/>
        <rFont val="方正仿宋简体"/>
        <charset val="0"/>
      </rPr>
      <t>。</t>
    </r>
    <r>
      <rPr>
        <sz val="20"/>
        <color theme="1"/>
        <rFont val="Times New Roman"/>
        <charset val="0"/>
      </rPr>
      <t xml:space="preserve">
</t>
    </r>
    <r>
      <rPr>
        <sz val="20"/>
        <color theme="1"/>
        <rFont val="方正仿宋简体"/>
        <charset val="0"/>
      </rPr>
      <t>社会效益：新增和改善灌溉面积</t>
    </r>
    <r>
      <rPr>
        <sz val="20"/>
        <color theme="1"/>
        <rFont val="宋体"/>
        <charset val="0"/>
      </rPr>
      <t>≥</t>
    </r>
    <r>
      <rPr>
        <sz val="20"/>
        <color theme="1"/>
        <rFont val="Times New Roman"/>
        <charset val="0"/>
      </rPr>
      <t>15.8</t>
    </r>
    <r>
      <rPr>
        <sz val="20"/>
        <color theme="1"/>
        <rFont val="方正仿宋简体"/>
        <charset val="0"/>
      </rPr>
      <t>万亩，受益脱贫户（含监测帮扶对象）户数</t>
    </r>
    <r>
      <rPr>
        <sz val="20"/>
        <color theme="1"/>
        <rFont val="宋体"/>
        <charset val="0"/>
      </rPr>
      <t>≥</t>
    </r>
    <r>
      <rPr>
        <sz val="20"/>
        <color theme="1"/>
        <rFont val="Times New Roman"/>
        <charset val="0"/>
      </rPr>
      <t>765</t>
    </r>
    <r>
      <rPr>
        <sz val="20"/>
        <color theme="1"/>
        <rFont val="方正仿宋简体"/>
        <charset val="0"/>
      </rPr>
      <t>户，受益脱贫人口（含监测帮扶对象）数</t>
    </r>
    <r>
      <rPr>
        <sz val="20"/>
        <color theme="1"/>
        <rFont val="宋体"/>
        <charset val="0"/>
      </rPr>
      <t>≥</t>
    </r>
    <r>
      <rPr>
        <sz val="20"/>
        <color theme="1"/>
        <rFont val="Times New Roman"/>
        <charset val="0"/>
      </rPr>
      <t>2609</t>
    </r>
    <r>
      <rPr>
        <sz val="20"/>
        <color theme="1"/>
        <rFont val="方正仿宋简体"/>
        <charset val="0"/>
      </rPr>
      <t>人，通过项目实施，结合项目区已有排水工程，完善灌区内的排水系统，使得灌区农田排水系统畅通，降低地下水位，减轻土地盐碱化，有效提高水资源利用率和保证率。</t>
    </r>
  </si>
  <si>
    <r>
      <rPr>
        <sz val="20"/>
        <color theme="1"/>
        <rFont val="方正仿宋简体"/>
        <charset val="134"/>
      </rPr>
      <t>喀什地区巴楚县琼库尔恰克乡</t>
    </r>
    <r>
      <rPr>
        <sz val="20"/>
        <color theme="1"/>
        <rFont val="Times New Roman"/>
        <charset val="134"/>
      </rPr>
      <t>2024</t>
    </r>
    <r>
      <rPr>
        <sz val="20"/>
        <color theme="1"/>
        <rFont val="方正仿宋简体"/>
        <charset val="134"/>
      </rPr>
      <t>年小市场建设项目</t>
    </r>
  </si>
  <si>
    <r>
      <rPr>
        <sz val="20"/>
        <color theme="1"/>
        <rFont val="方正仿宋简体"/>
        <charset val="134"/>
      </rPr>
      <t>琼库尔恰克乡</t>
    </r>
    <r>
      <rPr>
        <sz val="20"/>
        <color theme="1"/>
        <rFont val="Times New Roman"/>
        <charset val="134"/>
      </rPr>
      <t>4</t>
    </r>
    <r>
      <rPr>
        <sz val="20"/>
        <color theme="1"/>
        <rFont val="方正仿宋简体"/>
        <charset val="134"/>
      </rPr>
      <t>村</t>
    </r>
  </si>
  <si>
    <r>
      <rPr>
        <b/>
        <sz val="20"/>
        <color theme="1"/>
        <rFont val="方正仿宋简体"/>
        <charset val="134"/>
      </rPr>
      <t>总投资：</t>
    </r>
    <r>
      <rPr>
        <sz val="20"/>
        <color theme="1"/>
        <rFont val="Times New Roman"/>
        <charset val="134"/>
      </rPr>
      <t>1250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新建二层框架结构小市场</t>
    </r>
    <r>
      <rPr>
        <sz val="20"/>
        <color theme="1"/>
        <rFont val="Times New Roman"/>
        <charset val="134"/>
      </rPr>
      <t>2</t>
    </r>
    <r>
      <rPr>
        <sz val="20"/>
        <color theme="1"/>
        <rFont val="方正仿宋简体"/>
        <charset val="134"/>
      </rPr>
      <t>栋、总面积</t>
    </r>
    <r>
      <rPr>
        <sz val="20"/>
        <color theme="1"/>
        <rFont val="Times New Roman"/>
        <charset val="134"/>
      </rPr>
      <t>3904.1</t>
    </r>
    <r>
      <rPr>
        <sz val="20"/>
        <color theme="1"/>
        <rFont val="宋体"/>
        <charset val="134"/>
      </rPr>
      <t>㎡</t>
    </r>
    <r>
      <rPr>
        <sz val="20"/>
        <color theme="1"/>
        <rFont val="方正仿宋简体"/>
        <charset val="134"/>
      </rPr>
      <t>，新建消防水池</t>
    </r>
    <r>
      <rPr>
        <sz val="20"/>
        <color theme="1"/>
        <rFont val="Times New Roman"/>
        <charset val="134"/>
      </rPr>
      <t>451.39</t>
    </r>
    <r>
      <rPr>
        <sz val="20"/>
        <color theme="1"/>
        <rFont val="宋体"/>
        <charset val="134"/>
      </rPr>
      <t>㎡</t>
    </r>
    <r>
      <rPr>
        <sz val="20"/>
        <color theme="1"/>
        <rFont val="方正仿宋简体"/>
        <charset val="134"/>
      </rPr>
      <t>，配套地面硬化、给排水、消防、电力等相关附属设施。</t>
    </r>
  </si>
  <si>
    <r>
      <rPr>
        <sz val="20"/>
        <color theme="1"/>
        <rFont val="方正仿宋简体"/>
        <charset val="134"/>
      </rPr>
      <t>建设小市场工程量</t>
    </r>
    <r>
      <rPr>
        <sz val="20"/>
        <color theme="1"/>
        <rFont val="宋体"/>
        <charset val="134"/>
      </rPr>
      <t>≥</t>
    </r>
    <r>
      <rPr>
        <sz val="20"/>
        <color theme="1"/>
        <rFont val="Times New Roman"/>
        <charset val="134"/>
      </rPr>
      <t>3904.1</t>
    </r>
    <r>
      <rPr>
        <sz val="20"/>
        <color theme="1"/>
        <rFont val="宋体"/>
        <charset val="134"/>
      </rPr>
      <t>㎡</t>
    </r>
    <r>
      <rPr>
        <sz val="20"/>
        <color theme="1"/>
        <rFont val="方正仿宋简体"/>
        <charset val="134"/>
      </rPr>
      <t>，建设消防水池工程量</t>
    </r>
    <r>
      <rPr>
        <sz val="20"/>
        <color theme="1"/>
        <rFont val="宋体"/>
        <charset val="134"/>
      </rPr>
      <t>≥</t>
    </r>
    <r>
      <rPr>
        <sz val="20"/>
        <color theme="1"/>
        <rFont val="Times New Roman"/>
        <charset val="134"/>
      </rPr>
      <t>451.39</t>
    </r>
    <r>
      <rPr>
        <sz val="20"/>
        <color theme="1"/>
        <rFont val="宋体"/>
        <charset val="134"/>
      </rPr>
      <t>㎡</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经济效益：项目年收益率不低于同期银行贷款利率，带动增加当地群众就业年均收入</t>
    </r>
    <r>
      <rPr>
        <sz val="20"/>
        <color theme="1"/>
        <rFont val="宋体"/>
        <charset val="134"/>
      </rPr>
      <t>≥</t>
    </r>
    <r>
      <rPr>
        <sz val="20"/>
        <color theme="1"/>
        <rFont val="Times New Roman"/>
        <charset val="134"/>
      </rPr>
      <t>1</t>
    </r>
    <r>
      <rPr>
        <sz val="20"/>
        <color theme="1"/>
        <rFont val="方正仿宋简体"/>
        <charset val="134"/>
      </rPr>
      <t>万元</t>
    </r>
    <r>
      <rPr>
        <sz val="20"/>
        <color theme="1"/>
        <rFont val="Times New Roman"/>
        <charset val="134"/>
      </rPr>
      <t>/</t>
    </r>
    <r>
      <rPr>
        <sz val="20"/>
        <color theme="1"/>
        <rFont val="方正仿宋简体"/>
        <charset val="134"/>
      </rPr>
      <t>人。</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22</t>
    </r>
    <r>
      <rPr>
        <sz val="20"/>
        <color theme="1"/>
        <rFont val="方正仿宋简体"/>
        <charset val="134"/>
      </rPr>
      <t>户，受益脱贫人口（含监测帮扶对象）数</t>
    </r>
    <r>
      <rPr>
        <sz val="20"/>
        <color theme="1"/>
        <rFont val="宋体"/>
        <charset val="134"/>
      </rPr>
      <t>≥</t>
    </r>
    <r>
      <rPr>
        <sz val="20"/>
        <color theme="1"/>
        <rFont val="Times New Roman"/>
        <charset val="134"/>
      </rPr>
      <t>38</t>
    </r>
    <r>
      <rPr>
        <sz val="20"/>
        <color theme="1"/>
        <rFont val="方正仿宋简体"/>
        <charset val="134"/>
      </rPr>
      <t>人，有效拓宽居民增收致富渠道，持续促进农村经济发展，提高居民生活水平。</t>
    </r>
  </si>
  <si>
    <r>
      <rPr>
        <b/>
        <sz val="20"/>
        <color theme="1"/>
        <rFont val="方正仿宋简体"/>
        <charset val="134"/>
      </rPr>
      <t>总投资：</t>
    </r>
    <r>
      <rPr>
        <sz val="20"/>
        <color theme="1"/>
        <rFont val="Times New Roman"/>
        <charset val="134"/>
      </rPr>
      <t>2600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新建标准厂房</t>
    </r>
    <r>
      <rPr>
        <sz val="20"/>
        <color theme="1"/>
        <rFont val="Times New Roman"/>
        <charset val="134"/>
      </rPr>
      <t>26000</t>
    </r>
    <r>
      <rPr>
        <sz val="20"/>
        <color theme="1"/>
        <rFont val="宋体"/>
        <charset val="134"/>
      </rPr>
      <t>㎡</t>
    </r>
    <r>
      <rPr>
        <sz val="20"/>
        <color theme="1"/>
        <rFont val="方正仿宋简体"/>
        <charset val="134"/>
      </rPr>
      <t>，配套供排水、电力、消防等附属设施设备。</t>
    </r>
  </si>
  <si>
    <r>
      <rPr>
        <sz val="20"/>
        <color theme="1"/>
        <rFont val="方正仿宋简体"/>
        <charset val="134"/>
      </rPr>
      <t>建设标准厂房面积</t>
    </r>
    <r>
      <rPr>
        <sz val="20"/>
        <color theme="1"/>
        <rFont val="宋体"/>
        <charset val="134"/>
      </rPr>
      <t>≥</t>
    </r>
    <r>
      <rPr>
        <sz val="20"/>
        <color theme="1"/>
        <rFont val="Times New Roman"/>
        <charset val="134"/>
      </rPr>
      <t>26000</t>
    </r>
    <r>
      <rPr>
        <sz val="20"/>
        <color theme="1"/>
        <rFont val="宋体"/>
        <charset val="134"/>
      </rPr>
      <t>㎡</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经济效益：项目年收益率不低于同期银行贷款利率。</t>
    </r>
    <r>
      <rPr>
        <sz val="20"/>
        <color theme="1"/>
        <rFont val="Times New Roman"/>
        <charset val="134"/>
      </rPr>
      <t xml:space="preserve">
</t>
    </r>
    <r>
      <rPr>
        <sz val="20"/>
        <color theme="1"/>
        <rFont val="方正仿宋简体"/>
        <charset val="134"/>
      </rPr>
      <t>社会效益：通过发展产业园，优化园区产业布局，促进园区经济发展，开发稳定就业岗位，满足群众就近就地就业需求，并形成资产分红，带动农户增收致富。</t>
    </r>
  </si>
  <si>
    <r>
      <rPr>
        <b/>
        <sz val="20"/>
        <color theme="1"/>
        <rFont val="方正仿宋简体"/>
        <charset val="134"/>
      </rPr>
      <t>总投资：</t>
    </r>
    <r>
      <rPr>
        <sz val="20"/>
        <color theme="1"/>
        <rFont val="Times New Roman"/>
        <charset val="134"/>
      </rPr>
      <t>8500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新建标准厂房</t>
    </r>
    <r>
      <rPr>
        <sz val="20"/>
        <color theme="1"/>
        <rFont val="Times New Roman"/>
        <charset val="134"/>
      </rPr>
      <t>47811.38</t>
    </r>
    <r>
      <rPr>
        <sz val="20"/>
        <color theme="1"/>
        <rFont val="方正仿宋简体"/>
        <charset val="134"/>
      </rPr>
      <t>平方米，配套水、电、消防等附属设施设备。</t>
    </r>
  </si>
  <si>
    <r>
      <rPr>
        <sz val="20"/>
        <color theme="1"/>
        <rFont val="方正仿宋简体"/>
        <charset val="134"/>
      </rPr>
      <t>建设标准厂房面积</t>
    </r>
    <r>
      <rPr>
        <sz val="20"/>
        <color theme="1"/>
        <rFont val="宋体"/>
        <charset val="134"/>
      </rPr>
      <t>≥</t>
    </r>
    <r>
      <rPr>
        <sz val="20"/>
        <color theme="1"/>
        <rFont val="Times New Roman"/>
        <charset val="134"/>
      </rPr>
      <t>47800</t>
    </r>
    <r>
      <rPr>
        <sz val="20"/>
        <color theme="1"/>
        <rFont val="宋体"/>
        <charset val="134"/>
      </rPr>
      <t>㎡</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经济效益：项目年收益率不低于同期银行贷款利率。</t>
    </r>
    <r>
      <rPr>
        <sz val="20"/>
        <color theme="1"/>
        <rFont val="Times New Roman"/>
        <charset val="134"/>
      </rPr>
      <t xml:space="preserve">
</t>
    </r>
    <r>
      <rPr>
        <sz val="20"/>
        <color theme="1"/>
        <rFont val="方正仿宋简体"/>
        <charset val="134"/>
      </rPr>
      <t>社会效益：通过发展产业园，优化园区产业布局，促进园区经济发展，开发稳定就业岗位，满足群众就近就地就业需求，并形成资产分红，带动农户增收致富。</t>
    </r>
  </si>
  <si>
    <t>BCX075</t>
  </si>
  <si>
    <r>
      <rPr>
        <sz val="20"/>
        <color theme="1"/>
        <rFont val="方正仿宋简体"/>
        <charset val="134"/>
      </rPr>
      <t>巴楚县</t>
    </r>
    <r>
      <rPr>
        <sz val="20"/>
        <color theme="1"/>
        <rFont val="Times New Roman"/>
        <charset val="134"/>
      </rPr>
      <t>2024</t>
    </r>
    <r>
      <rPr>
        <sz val="20"/>
        <color theme="1"/>
        <rFont val="方正仿宋简体"/>
        <charset val="134"/>
      </rPr>
      <t>年阿克萨克马热勒乡农贸市场建设项目</t>
    </r>
  </si>
  <si>
    <t>市场建设和农村物流</t>
  </si>
  <si>
    <r>
      <rPr>
        <sz val="20"/>
        <color theme="1"/>
        <rFont val="方正仿宋简体"/>
        <charset val="134"/>
      </rPr>
      <t>巴楚县阿克萨克马热勒乡阿克萨克马热勒</t>
    </r>
    <r>
      <rPr>
        <sz val="20"/>
        <color theme="1"/>
        <rFont val="Times New Roman"/>
        <charset val="134"/>
      </rPr>
      <t>(13)</t>
    </r>
    <r>
      <rPr>
        <sz val="20"/>
        <color theme="1"/>
        <rFont val="方正仿宋简体"/>
        <charset val="134"/>
      </rPr>
      <t>村</t>
    </r>
  </si>
  <si>
    <r>
      <rPr>
        <b/>
        <sz val="20"/>
        <color theme="1"/>
        <rFont val="方正仿宋简体"/>
        <charset val="134"/>
      </rPr>
      <t>总投资：</t>
    </r>
    <r>
      <rPr>
        <sz val="20"/>
        <color theme="1"/>
        <rFont val="Times New Roman"/>
        <charset val="134"/>
      </rPr>
      <t>790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新建总面积</t>
    </r>
    <r>
      <rPr>
        <sz val="20"/>
        <color theme="1"/>
        <rFont val="Times New Roman"/>
        <charset val="134"/>
      </rPr>
      <t>5138.5</t>
    </r>
    <r>
      <rPr>
        <sz val="20"/>
        <color theme="1"/>
        <rFont val="宋体"/>
        <charset val="134"/>
      </rPr>
      <t>㎡</t>
    </r>
    <r>
      <rPr>
        <sz val="20"/>
        <color theme="1"/>
        <rFont val="方正仿宋简体"/>
        <charset val="134"/>
      </rPr>
      <t>农贸市场</t>
    </r>
    <r>
      <rPr>
        <sz val="20"/>
        <color theme="1"/>
        <rFont val="Times New Roman"/>
        <charset val="134"/>
      </rPr>
      <t>1</t>
    </r>
    <r>
      <rPr>
        <sz val="20"/>
        <color theme="1"/>
        <rFont val="方正仿宋简体"/>
        <charset val="134"/>
      </rPr>
      <t>座，其中交易棚</t>
    </r>
    <r>
      <rPr>
        <sz val="20"/>
        <color theme="1"/>
        <rFont val="Times New Roman"/>
        <charset val="134"/>
      </rPr>
      <t>21</t>
    </r>
    <r>
      <rPr>
        <sz val="20"/>
        <color theme="1"/>
        <rFont val="方正仿宋简体"/>
        <charset val="134"/>
      </rPr>
      <t>座、面积</t>
    </r>
    <r>
      <rPr>
        <sz val="20"/>
        <color theme="1"/>
        <rFont val="Times New Roman"/>
        <charset val="134"/>
      </rPr>
      <t>5040</t>
    </r>
    <r>
      <rPr>
        <sz val="20"/>
        <color theme="1"/>
        <rFont val="宋体"/>
        <charset val="134"/>
      </rPr>
      <t>㎡</t>
    </r>
    <r>
      <rPr>
        <sz val="20"/>
        <color theme="1"/>
        <rFont val="方正仿宋简体"/>
        <charset val="134"/>
      </rPr>
      <t>，业务用房</t>
    </r>
    <r>
      <rPr>
        <sz val="20"/>
        <color theme="1"/>
        <rFont val="Times New Roman"/>
        <charset val="134"/>
      </rPr>
      <t>2</t>
    </r>
    <r>
      <rPr>
        <sz val="20"/>
        <color theme="1"/>
        <rFont val="方正仿宋简体"/>
        <charset val="134"/>
      </rPr>
      <t>座、面积</t>
    </r>
    <r>
      <rPr>
        <sz val="20"/>
        <color theme="1"/>
        <rFont val="Times New Roman"/>
        <charset val="134"/>
      </rPr>
      <t>48.02</t>
    </r>
    <r>
      <rPr>
        <sz val="20"/>
        <color theme="1"/>
        <rFont val="宋体"/>
        <charset val="134"/>
      </rPr>
      <t>㎡</t>
    </r>
    <r>
      <rPr>
        <sz val="20"/>
        <color theme="1"/>
        <rFont val="方正仿宋简体"/>
        <charset val="134"/>
      </rPr>
      <t>，公共卫生间</t>
    </r>
    <r>
      <rPr>
        <sz val="20"/>
        <color theme="1"/>
        <rFont val="Times New Roman"/>
        <charset val="134"/>
      </rPr>
      <t>1</t>
    </r>
    <r>
      <rPr>
        <sz val="20"/>
        <color theme="1"/>
        <rFont val="方正仿宋简体"/>
        <charset val="134"/>
      </rPr>
      <t>座、面积</t>
    </r>
    <r>
      <rPr>
        <sz val="20"/>
        <color theme="1"/>
        <rFont val="Times New Roman"/>
        <charset val="134"/>
      </rPr>
      <t>50.48</t>
    </r>
    <r>
      <rPr>
        <sz val="20"/>
        <color theme="1"/>
        <rFont val="宋体"/>
        <charset val="134"/>
      </rPr>
      <t>㎡</t>
    </r>
    <r>
      <rPr>
        <sz val="20"/>
        <color theme="1"/>
        <rFont val="方正仿宋简体"/>
        <charset val="134"/>
      </rPr>
      <t>，地面硬化</t>
    </r>
    <r>
      <rPr>
        <sz val="20"/>
        <color theme="1"/>
        <rFont val="Times New Roman"/>
        <charset val="134"/>
      </rPr>
      <t>13410</t>
    </r>
    <r>
      <rPr>
        <sz val="20"/>
        <color theme="1"/>
        <rFont val="宋体"/>
        <charset val="134"/>
      </rPr>
      <t>㎡</t>
    </r>
    <r>
      <rPr>
        <sz val="20"/>
        <color theme="1"/>
        <rFont val="方正仿宋简体"/>
        <charset val="134"/>
      </rPr>
      <t>，配套水、电、消防等附属设施。</t>
    </r>
  </si>
  <si>
    <t>张有福、潘荣森</t>
  </si>
  <si>
    <r>
      <rPr>
        <sz val="20"/>
        <color theme="1"/>
        <rFont val="方正仿宋简体"/>
        <charset val="134"/>
      </rPr>
      <t>建设交易棚面积</t>
    </r>
    <r>
      <rPr>
        <sz val="20"/>
        <color theme="1"/>
        <rFont val="宋体"/>
        <charset val="134"/>
      </rPr>
      <t>≥</t>
    </r>
    <r>
      <rPr>
        <sz val="20"/>
        <color theme="1"/>
        <rFont val="Times New Roman"/>
        <charset val="134"/>
      </rPr>
      <t>5040</t>
    </r>
    <r>
      <rPr>
        <sz val="20"/>
        <color theme="1"/>
        <rFont val="宋体"/>
        <charset val="134"/>
      </rPr>
      <t>㎡</t>
    </r>
    <r>
      <rPr>
        <sz val="20"/>
        <color theme="1"/>
        <rFont val="方正仿宋简体"/>
        <charset val="134"/>
      </rPr>
      <t>，业务用房</t>
    </r>
    <r>
      <rPr>
        <sz val="20"/>
        <color theme="1"/>
        <rFont val="宋体"/>
        <charset val="134"/>
      </rPr>
      <t>≥</t>
    </r>
    <r>
      <rPr>
        <sz val="20"/>
        <color theme="1"/>
        <rFont val="Times New Roman"/>
        <charset val="134"/>
      </rPr>
      <t>48.02</t>
    </r>
    <r>
      <rPr>
        <sz val="20"/>
        <color theme="1"/>
        <rFont val="宋体"/>
        <charset val="134"/>
      </rPr>
      <t>㎡</t>
    </r>
    <r>
      <rPr>
        <sz val="20"/>
        <color theme="1"/>
        <rFont val="方正仿宋简体"/>
        <charset val="134"/>
      </rPr>
      <t>，建设公共厕所</t>
    </r>
    <r>
      <rPr>
        <sz val="20"/>
        <color theme="1"/>
        <rFont val="宋体"/>
        <charset val="134"/>
      </rPr>
      <t>≥</t>
    </r>
    <r>
      <rPr>
        <sz val="20"/>
        <color theme="1"/>
        <rFont val="Times New Roman"/>
        <charset val="134"/>
      </rPr>
      <t>50.48</t>
    </r>
    <r>
      <rPr>
        <sz val="20"/>
        <color theme="1"/>
        <rFont val="宋体"/>
        <charset val="134"/>
      </rPr>
      <t>㎡</t>
    </r>
    <r>
      <rPr>
        <sz val="20"/>
        <color theme="1"/>
        <rFont val="方正仿宋简体"/>
        <charset val="134"/>
      </rPr>
      <t>，地面硬化</t>
    </r>
    <r>
      <rPr>
        <sz val="20"/>
        <color theme="1"/>
        <rFont val="宋体"/>
        <charset val="134"/>
      </rPr>
      <t>≥</t>
    </r>
    <r>
      <rPr>
        <sz val="20"/>
        <color theme="1"/>
        <rFont val="Times New Roman"/>
        <charset val="134"/>
      </rPr>
      <t>13410</t>
    </r>
    <r>
      <rPr>
        <sz val="20"/>
        <color theme="1"/>
        <rFont val="宋体"/>
        <charset val="134"/>
      </rPr>
      <t>㎡</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经济效益：项目年收益率不低于同期银行贷款利率，带动增加当地群众就业年均收入</t>
    </r>
    <r>
      <rPr>
        <sz val="20"/>
        <color theme="1"/>
        <rFont val="宋体"/>
        <charset val="134"/>
      </rPr>
      <t>≥</t>
    </r>
    <r>
      <rPr>
        <sz val="20"/>
        <color theme="1"/>
        <rFont val="Times New Roman"/>
        <charset val="134"/>
      </rPr>
      <t>1</t>
    </r>
    <r>
      <rPr>
        <sz val="20"/>
        <color theme="1"/>
        <rFont val="方正仿宋简体"/>
        <charset val="134"/>
      </rPr>
      <t>万元</t>
    </r>
    <r>
      <rPr>
        <sz val="20"/>
        <color theme="1"/>
        <rFont val="Times New Roman"/>
        <charset val="134"/>
      </rPr>
      <t>/</t>
    </r>
    <r>
      <rPr>
        <sz val="20"/>
        <color theme="1"/>
        <rFont val="方正仿宋简体"/>
        <charset val="134"/>
      </rPr>
      <t>人。</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13</t>
    </r>
    <r>
      <rPr>
        <sz val="20"/>
        <color theme="1"/>
        <rFont val="方正仿宋简体"/>
        <charset val="134"/>
      </rPr>
      <t>户，受益脱贫人口数（含监测帮扶对象）</t>
    </r>
    <r>
      <rPr>
        <sz val="20"/>
        <color theme="1"/>
        <rFont val="宋体"/>
        <charset val="134"/>
      </rPr>
      <t>≥</t>
    </r>
    <r>
      <rPr>
        <sz val="20"/>
        <color theme="1"/>
        <rFont val="Times New Roman"/>
        <charset val="134"/>
      </rPr>
      <t>34</t>
    </r>
    <r>
      <rPr>
        <sz val="20"/>
        <color theme="1"/>
        <rFont val="方正仿宋简体"/>
        <charset val="134"/>
      </rPr>
      <t>人，有效拓宽居民增收致富渠道，持续促进农村经济发展，提高居民生活水平。</t>
    </r>
  </si>
  <si>
    <t>2024.5.6</t>
  </si>
  <si>
    <r>
      <rPr>
        <sz val="18"/>
        <color theme="1"/>
        <rFont val="方正仿宋简体"/>
        <charset val="134"/>
      </rPr>
      <t>巴党农领发〔</t>
    </r>
    <r>
      <rPr>
        <sz val="18"/>
        <color theme="1"/>
        <rFont val="Times New Roman"/>
        <charset val="134"/>
      </rPr>
      <t>2024</t>
    </r>
    <r>
      <rPr>
        <sz val="18"/>
        <color theme="1"/>
        <rFont val="方正仿宋简体"/>
        <charset val="134"/>
      </rPr>
      <t>〕</t>
    </r>
    <r>
      <rPr>
        <sz val="18"/>
        <color theme="1"/>
        <rFont val="Times New Roman"/>
        <charset val="134"/>
      </rPr>
      <t>7</t>
    </r>
    <r>
      <rPr>
        <sz val="18"/>
        <color theme="1"/>
        <rFont val="方正仿宋简体"/>
        <charset val="134"/>
      </rPr>
      <t>号</t>
    </r>
  </si>
  <si>
    <t>BCX072</t>
  </si>
  <si>
    <r>
      <rPr>
        <sz val="20"/>
        <color theme="1"/>
        <rFont val="方正仿宋简体"/>
        <charset val="134"/>
      </rPr>
      <t>巴楚县</t>
    </r>
    <r>
      <rPr>
        <sz val="20"/>
        <color theme="1"/>
        <rFont val="Times New Roman"/>
        <charset val="134"/>
      </rPr>
      <t>2024</t>
    </r>
    <r>
      <rPr>
        <sz val="20"/>
        <color theme="1"/>
        <rFont val="方正仿宋简体"/>
        <charset val="134"/>
      </rPr>
      <t>年阿克萨克马热勒乡小微产业园扩建项目</t>
    </r>
  </si>
  <si>
    <r>
      <rPr>
        <b/>
        <sz val="20"/>
        <color theme="1"/>
        <rFont val="方正仿宋简体"/>
        <charset val="134"/>
      </rPr>
      <t>总投资：</t>
    </r>
    <r>
      <rPr>
        <sz val="20"/>
        <color theme="1"/>
        <rFont val="Times New Roman"/>
        <charset val="134"/>
      </rPr>
      <t>350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新建钢结构厂房</t>
    </r>
    <r>
      <rPr>
        <sz val="20"/>
        <color theme="1"/>
        <rFont val="Times New Roman"/>
        <charset val="134"/>
      </rPr>
      <t>1</t>
    </r>
    <r>
      <rPr>
        <sz val="20"/>
        <color theme="1"/>
        <rFont val="方正仿宋简体"/>
        <charset val="134"/>
      </rPr>
      <t>栋、建筑面积为</t>
    </r>
    <r>
      <rPr>
        <sz val="20"/>
        <color theme="1"/>
        <rFont val="Times New Roman"/>
        <charset val="134"/>
      </rPr>
      <t>1532.96</t>
    </r>
    <r>
      <rPr>
        <sz val="20"/>
        <color theme="1"/>
        <rFont val="方正仿宋简体"/>
        <charset val="134"/>
      </rPr>
      <t>平方米，沉淀池</t>
    </r>
    <r>
      <rPr>
        <sz val="20"/>
        <color theme="1"/>
        <rFont val="Times New Roman"/>
        <charset val="134"/>
      </rPr>
      <t xml:space="preserve">1 </t>
    </r>
    <r>
      <rPr>
        <sz val="20"/>
        <color theme="1"/>
        <rFont val="方正仿宋简体"/>
        <charset val="134"/>
      </rPr>
      <t>座、建筑面积</t>
    </r>
    <r>
      <rPr>
        <sz val="20"/>
        <color theme="1"/>
        <rFont val="Times New Roman"/>
        <charset val="134"/>
      </rPr>
      <t xml:space="preserve"> 55.76 </t>
    </r>
    <r>
      <rPr>
        <sz val="20"/>
        <color theme="1"/>
        <rFont val="方正仿宋简体"/>
        <charset val="134"/>
      </rPr>
      <t>平方米，配电室</t>
    </r>
    <r>
      <rPr>
        <sz val="20"/>
        <color theme="1"/>
        <rFont val="Times New Roman"/>
        <charset val="134"/>
      </rPr>
      <t>1</t>
    </r>
    <r>
      <rPr>
        <sz val="20"/>
        <color theme="1"/>
        <rFont val="方正仿宋简体"/>
        <charset val="134"/>
      </rPr>
      <t>栋、建筑面积</t>
    </r>
    <r>
      <rPr>
        <sz val="20"/>
        <color theme="1"/>
        <rFont val="Times New Roman"/>
        <charset val="134"/>
      </rPr>
      <t xml:space="preserve"> 62.05 </t>
    </r>
    <r>
      <rPr>
        <sz val="20"/>
        <color theme="1"/>
        <rFont val="方正仿宋简体"/>
        <charset val="134"/>
      </rPr>
      <t>平方米，地面硬化</t>
    </r>
    <r>
      <rPr>
        <sz val="20"/>
        <color theme="1"/>
        <rFont val="Times New Roman"/>
        <charset val="134"/>
      </rPr>
      <t>1150</t>
    </r>
    <r>
      <rPr>
        <sz val="20"/>
        <color theme="1"/>
        <rFont val="方正仿宋简体"/>
        <charset val="134"/>
      </rPr>
      <t>平方米，并配套给排水、消防、电力变压器等附属设施设备。</t>
    </r>
  </si>
  <si>
    <t>王保合、潘荣森</t>
  </si>
  <si>
    <r>
      <rPr>
        <sz val="20"/>
        <color theme="1"/>
        <rFont val="方正仿宋简体"/>
        <charset val="134"/>
      </rPr>
      <t>建设标准厂房面积</t>
    </r>
    <r>
      <rPr>
        <sz val="20"/>
        <color theme="1"/>
        <rFont val="宋体"/>
        <charset val="134"/>
      </rPr>
      <t>≥</t>
    </r>
    <r>
      <rPr>
        <sz val="20"/>
        <color theme="1"/>
        <rFont val="Times New Roman"/>
        <charset val="134"/>
      </rPr>
      <t>1532.96</t>
    </r>
    <r>
      <rPr>
        <sz val="20"/>
        <color theme="1"/>
        <rFont val="宋体"/>
        <charset val="134"/>
      </rPr>
      <t>㎡</t>
    </r>
    <r>
      <rPr>
        <sz val="20"/>
        <color theme="1"/>
        <rFont val="方正仿宋简体"/>
        <charset val="134"/>
      </rPr>
      <t>，项目验收合格率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经济效益：项目年收益率不低于同期银行贷款利率，带动增加当地群众就业年均收入</t>
    </r>
    <r>
      <rPr>
        <sz val="20"/>
        <color theme="1"/>
        <rFont val="宋体"/>
        <charset val="134"/>
      </rPr>
      <t>≥</t>
    </r>
    <r>
      <rPr>
        <sz val="20"/>
        <color theme="1"/>
        <rFont val="Times New Roman"/>
        <charset val="134"/>
      </rPr>
      <t>1</t>
    </r>
    <r>
      <rPr>
        <sz val="20"/>
        <color theme="1"/>
        <rFont val="方正仿宋简体"/>
        <charset val="134"/>
      </rPr>
      <t>万元</t>
    </r>
    <r>
      <rPr>
        <sz val="20"/>
        <color theme="1"/>
        <rFont val="Times New Roman"/>
        <charset val="134"/>
      </rPr>
      <t>/</t>
    </r>
    <r>
      <rPr>
        <sz val="20"/>
        <color theme="1"/>
        <rFont val="方正仿宋简体"/>
        <charset val="134"/>
      </rPr>
      <t>人。</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4</t>
    </r>
    <r>
      <rPr>
        <sz val="20"/>
        <color theme="1"/>
        <rFont val="方正仿宋简体"/>
        <charset val="134"/>
      </rPr>
      <t>户，受益脱贫人口（含监测帮扶对象）数</t>
    </r>
    <r>
      <rPr>
        <sz val="20"/>
        <color theme="1"/>
        <rFont val="宋体"/>
        <charset val="134"/>
      </rPr>
      <t>≥</t>
    </r>
    <r>
      <rPr>
        <sz val="20"/>
        <color theme="1"/>
        <rFont val="Times New Roman"/>
        <charset val="134"/>
      </rPr>
      <t>7</t>
    </r>
    <r>
      <rPr>
        <sz val="20"/>
        <color theme="1"/>
        <rFont val="方正仿宋简体"/>
        <charset val="134"/>
      </rPr>
      <t>人，通过发展产业园，优化产业布局，开发稳定就业岗位，满足群众就近就地就业需求，并形成资产分红，带动农户增收致富。</t>
    </r>
  </si>
  <si>
    <t>BCX076</t>
  </si>
  <si>
    <r>
      <rPr>
        <sz val="20"/>
        <color theme="1"/>
        <rFont val="方正仿宋简体"/>
        <charset val="134"/>
      </rPr>
      <t>巴楚县</t>
    </r>
    <r>
      <rPr>
        <sz val="20"/>
        <color theme="1"/>
        <rFont val="Times New Roman"/>
        <charset val="134"/>
      </rPr>
      <t>2024</t>
    </r>
    <r>
      <rPr>
        <sz val="20"/>
        <color theme="1"/>
        <rFont val="方正仿宋简体"/>
        <charset val="134"/>
      </rPr>
      <t>年突发严重困难户小额贷款贴息补助项目</t>
    </r>
  </si>
  <si>
    <r>
      <rPr>
        <b/>
        <sz val="20"/>
        <color theme="1"/>
        <rFont val="方正仿宋简体"/>
        <charset val="134"/>
      </rPr>
      <t>总投资：</t>
    </r>
    <r>
      <rPr>
        <sz val="20"/>
        <color theme="1"/>
        <rFont val="Times New Roman"/>
        <charset val="134"/>
      </rPr>
      <t>20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为全县</t>
    </r>
    <r>
      <rPr>
        <sz val="20"/>
        <color theme="1"/>
        <rFont val="Times New Roman"/>
        <charset val="134"/>
      </rPr>
      <t>151</t>
    </r>
    <r>
      <rPr>
        <sz val="20"/>
        <color theme="1"/>
        <rFont val="方正仿宋简体"/>
        <charset val="134"/>
      </rPr>
      <t>户突发严重困难户小额信贷给予贴息补助。</t>
    </r>
  </si>
  <si>
    <r>
      <rPr>
        <sz val="20"/>
        <color theme="1"/>
        <rFont val="方正仿宋简体"/>
        <charset val="134"/>
      </rPr>
      <t>突发严重困难户贷款申请满足率</t>
    </r>
    <r>
      <rPr>
        <sz val="20"/>
        <color theme="1"/>
        <rFont val="宋体"/>
        <charset val="134"/>
      </rPr>
      <t>≥</t>
    </r>
    <r>
      <rPr>
        <sz val="20"/>
        <color theme="1"/>
        <rFont val="Times New Roman"/>
        <charset val="134"/>
      </rPr>
      <t>90%</t>
    </r>
    <r>
      <rPr>
        <sz val="20"/>
        <color theme="1"/>
        <rFont val="方正仿宋简体"/>
        <charset val="134"/>
      </rPr>
      <t>，带动银行向突发严重困难户发放贷款总额</t>
    </r>
    <r>
      <rPr>
        <sz val="20"/>
        <color theme="1"/>
        <rFont val="宋体"/>
        <charset val="134"/>
      </rPr>
      <t>≥</t>
    </r>
    <r>
      <rPr>
        <sz val="20"/>
        <color theme="1"/>
        <rFont val="Times New Roman"/>
        <charset val="134"/>
      </rPr>
      <t>421.58</t>
    </r>
    <r>
      <rPr>
        <sz val="20"/>
        <color theme="1"/>
        <rFont val="方正仿宋简体"/>
        <charset val="134"/>
      </rPr>
      <t>万元，小额信贷贴息利率</t>
    </r>
    <r>
      <rPr>
        <sz val="20"/>
        <color theme="1"/>
        <rFont val="Times New Roman"/>
        <charset val="134"/>
      </rPr>
      <t>3.45%-4.6%</t>
    </r>
    <r>
      <rPr>
        <sz val="20"/>
        <color theme="1"/>
        <rFont val="方正仿宋简体"/>
        <charset val="134"/>
      </rPr>
      <t>，小额贷款贴息单笔贷款额度</t>
    </r>
    <r>
      <rPr>
        <sz val="20"/>
        <color theme="1"/>
        <rFont val="宋体"/>
        <charset val="134"/>
      </rPr>
      <t>≤</t>
    </r>
    <r>
      <rPr>
        <sz val="20"/>
        <color theme="1"/>
        <rFont val="Times New Roman"/>
        <charset val="134"/>
      </rPr>
      <t>5</t>
    </r>
    <r>
      <rPr>
        <sz val="20"/>
        <color theme="1"/>
        <rFont val="方正仿宋简体"/>
        <charset val="134"/>
      </rPr>
      <t>万元。</t>
    </r>
    <r>
      <rPr>
        <sz val="20"/>
        <color theme="1"/>
        <rFont val="Times New Roman"/>
        <charset val="134"/>
      </rPr>
      <t xml:space="preserve">
</t>
    </r>
    <r>
      <rPr>
        <sz val="20"/>
        <color theme="1"/>
        <rFont val="方正仿宋简体"/>
        <charset val="134"/>
      </rPr>
      <t>社会效益：受益突发严重困难户</t>
    </r>
    <r>
      <rPr>
        <sz val="20"/>
        <color theme="1"/>
        <rFont val="宋体"/>
        <charset val="134"/>
      </rPr>
      <t>≥</t>
    </r>
    <r>
      <rPr>
        <sz val="20"/>
        <color theme="1"/>
        <rFont val="Times New Roman"/>
        <charset val="134"/>
      </rPr>
      <t>151</t>
    </r>
    <r>
      <rPr>
        <sz val="20"/>
        <color theme="1"/>
        <rFont val="方正仿宋简体"/>
        <charset val="134"/>
      </rPr>
      <t>户，通过小额信贷补贴利息，解决突发严重困难户资金短缺的问题，减轻突发严重困难户还贷压力，带动突发严重困难户发展生产积极性。</t>
    </r>
  </si>
  <si>
    <t>BCX077</t>
  </si>
  <si>
    <r>
      <rPr>
        <sz val="20"/>
        <color theme="1"/>
        <rFont val="方正仿宋简体"/>
        <charset val="134"/>
      </rPr>
      <t>巴楚县</t>
    </r>
    <r>
      <rPr>
        <sz val="20"/>
        <color theme="1"/>
        <rFont val="Times New Roman"/>
        <charset val="134"/>
      </rPr>
      <t>2024</t>
    </r>
    <r>
      <rPr>
        <sz val="20"/>
        <color theme="1"/>
        <rFont val="方正仿宋简体"/>
        <charset val="134"/>
      </rPr>
      <t>年购进新增良种能繁母牛补助项目</t>
    </r>
  </si>
  <si>
    <t>阿瓦提镇、英吾斯塘乡、琼库尔恰克乡、色力布亚镇、阿拉格尔乡、夏马勒乡、阿纳库勒乡、多来提巴格乡、恰尔巴格乡</t>
  </si>
  <si>
    <r>
      <rPr>
        <b/>
        <sz val="20"/>
        <color theme="1"/>
        <rFont val="方正仿宋简体"/>
        <charset val="134"/>
      </rPr>
      <t>总投资：</t>
    </r>
    <r>
      <rPr>
        <sz val="20"/>
        <color theme="1"/>
        <rFont val="Times New Roman"/>
        <charset val="134"/>
      </rPr>
      <t>350.7</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为脱贫户和监测对象当年购进的</t>
    </r>
    <r>
      <rPr>
        <sz val="20"/>
        <color theme="1"/>
        <rFont val="Times New Roman"/>
        <charset val="134"/>
      </rPr>
      <t>1169</t>
    </r>
    <r>
      <rPr>
        <sz val="20"/>
        <color theme="1"/>
        <rFont val="方正仿宋简体"/>
        <charset val="134"/>
      </rPr>
      <t>头良种能繁母牛（饲养</t>
    </r>
    <r>
      <rPr>
        <sz val="20"/>
        <color theme="1"/>
        <rFont val="Times New Roman"/>
        <charset val="134"/>
      </rPr>
      <t>3</t>
    </r>
    <r>
      <rPr>
        <sz val="20"/>
        <color theme="1"/>
        <rFont val="方正仿宋简体"/>
        <charset val="134"/>
      </rPr>
      <t>个月以上）进行奖补，按照每只</t>
    </r>
    <r>
      <rPr>
        <sz val="20"/>
        <color theme="1"/>
        <rFont val="Times New Roman"/>
        <charset val="134"/>
      </rPr>
      <t>3000</t>
    </r>
    <r>
      <rPr>
        <sz val="20"/>
        <color theme="1"/>
        <rFont val="方正仿宋简体"/>
        <charset val="134"/>
      </rPr>
      <t>元的标准给予补助。坚持</t>
    </r>
    <r>
      <rPr>
        <sz val="20"/>
        <color theme="1"/>
        <rFont val="Times New Roman"/>
        <charset val="134"/>
      </rPr>
      <t>“</t>
    </r>
    <r>
      <rPr>
        <sz val="20"/>
        <color theme="1"/>
        <rFont val="方正仿宋简体"/>
        <charset val="134"/>
      </rPr>
      <t>先干后补、多干多补、干好再补</t>
    </r>
    <r>
      <rPr>
        <sz val="20"/>
        <color theme="1"/>
        <rFont val="Times New Roman"/>
        <charset val="134"/>
      </rPr>
      <t>”</t>
    </r>
    <r>
      <rPr>
        <sz val="20"/>
        <color theme="1"/>
        <rFont val="方正仿宋简体"/>
        <charset val="134"/>
      </rPr>
      <t>原则，发挥以奖代补激励作用，验收合格后，根据合格户数将申请资金按程序通过</t>
    </r>
    <r>
      <rPr>
        <sz val="20"/>
        <color theme="1"/>
        <rFont val="Times New Roman"/>
        <charset val="134"/>
      </rPr>
      <t>“</t>
    </r>
    <r>
      <rPr>
        <sz val="20"/>
        <color theme="1"/>
        <rFont val="方正仿宋简体"/>
        <charset val="134"/>
      </rPr>
      <t>一卡通</t>
    </r>
    <r>
      <rPr>
        <sz val="20"/>
        <color theme="1"/>
        <rFont val="Times New Roman"/>
        <charset val="134"/>
      </rPr>
      <t>”</t>
    </r>
    <r>
      <rPr>
        <sz val="20"/>
        <color theme="1"/>
        <rFont val="方正仿宋简体"/>
        <charset val="134"/>
      </rPr>
      <t>直接拨付到户。其中：阿瓦提镇</t>
    </r>
    <r>
      <rPr>
        <sz val="20"/>
        <color theme="1"/>
        <rFont val="Times New Roman"/>
        <charset val="134"/>
      </rPr>
      <t>191</t>
    </r>
    <r>
      <rPr>
        <sz val="20"/>
        <color theme="1"/>
        <rFont val="方正仿宋简体"/>
        <charset val="134"/>
      </rPr>
      <t>户</t>
    </r>
    <r>
      <rPr>
        <sz val="20"/>
        <color theme="1"/>
        <rFont val="Times New Roman"/>
        <charset val="134"/>
      </rPr>
      <t>301</t>
    </r>
    <r>
      <rPr>
        <sz val="20"/>
        <color theme="1"/>
        <rFont val="方正仿宋简体"/>
        <charset val="134"/>
      </rPr>
      <t>头、英吾斯塘乡</t>
    </r>
    <r>
      <rPr>
        <sz val="20"/>
        <color theme="1"/>
        <rFont val="Times New Roman"/>
        <charset val="134"/>
      </rPr>
      <t>156</t>
    </r>
    <r>
      <rPr>
        <sz val="20"/>
        <color theme="1"/>
        <rFont val="方正仿宋简体"/>
        <charset val="134"/>
      </rPr>
      <t>户</t>
    </r>
    <r>
      <rPr>
        <sz val="20"/>
        <color theme="1"/>
        <rFont val="Times New Roman"/>
        <charset val="134"/>
      </rPr>
      <t>213</t>
    </r>
    <r>
      <rPr>
        <sz val="20"/>
        <color theme="1"/>
        <rFont val="方正仿宋简体"/>
        <charset val="134"/>
      </rPr>
      <t>头、琼库尔恰克乡</t>
    </r>
    <r>
      <rPr>
        <sz val="20"/>
        <color theme="1"/>
        <rFont val="Times New Roman"/>
        <charset val="134"/>
      </rPr>
      <t>71</t>
    </r>
    <r>
      <rPr>
        <sz val="20"/>
        <color theme="1"/>
        <rFont val="方正仿宋简体"/>
        <charset val="134"/>
      </rPr>
      <t>户</t>
    </r>
    <r>
      <rPr>
        <sz val="20"/>
        <color theme="1"/>
        <rFont val="Times New Roman"/>
        <charset val="134"/>
      </rPr>
      <t>79</t>
    </r>
    <r>
      <rPr>
        <sz val="20"/>
        <color theme="1"/>
        <rFont val="方正仿宋简体"/>
        <charset val="134"/>
      </rPr>
      <t>头、色力布亚镇</t>
    </r>
    <r>
      <rPr>
        <sz val="20"/>
        <color theme="1"/>
        <rFont val="Times New Roman"/>
        <charset val="134"/>
      </rPr>
      <t>187</t>
    </r>
    <r>
      <rPr>
        <sz val="20"/>
        <color theme="1"/>
        <rFont val="方正仿宋简体"/>
        <charset val="134"/>
      </rPr>
      <t>户</t>
    </r>
    <r>
      <rPr>
        <sz val="20"/>
        <color theme="1"/>
        <rFont val="Times New Roman"/>
        <charset val="134"/>
      </rPr>
      <t>289</t>
    </r>
    <r>
      <rPr>
        <sz val="20"/>
        <color theme="1"/>
        <rFont val="方正仿宋简体"/>
        <charset val="134"/>
      </rPr>
      <t>头、阿拉格尔乡</t>
    </r>
    <r>
      <rPr>
        <sz val="20"/>
        <color theme="1"/>
        <rFont val="Times New Roman"/>
        <charset val="134"/>
      </rPr>
      <t>28</t>
    </r>
    <r>
      <rPr>
        <sz val="20"/>
        <color theme="1"/>
        <rFont val="方正仿宋简体"/>
        <charset val="134"/>
      </rPr>
      <t>户</t>
    </r>
    <r>
      <rPr>
        <sz val="20"/>
        <color theme="1"/>
        <rFont val="Times New Roman"/>
        <charset val="134"/>
      </rPr>
      <t>53</t>
    </r>
    <r>
      <rPr>
        <sz val="20"/>
        <color theme="1"/>
        <rFont val="方正仿宋简体"/>
        <charset val="134"/>
      </rPr>
      <t>头、夏马勒乡</t>
    </r>
    <r>
      <rPr>
        <sz val="20"/>
        <color theme="1"/>
        <rFont val="Times New Roman"/>
        <charset val="134"/>
      </rPr>
      <t>10</t>
    </r>
    <r>
      <rPr>
        <sz val="20"/>
        <color theme="1"/>
        <rFont val="方正仿宋简体"/>
        <charset val="134"/>
      </rPr>
      <t>户</t>
    </r>
    <r>
      <rPr>
        <sz val="20"/>
        <color theme="1"/>
        <rFont val="Times New Roman"/>
        <charset val="134"/>
      </rPr>
      <t>16</t>
    </r>
    <r>
      <rPr>
        <sz val="20"/>
        <color theme="1"/>
        <rFont val="方正仿宋简体"/>
        <charset val="134"/>
      </rPr>
      <t>头、阿纳库勒乡</t>
    </r>
    <r>
      <rPr>
        <sz val="20"/>
        <color theme="1"/>
        <rFont val="Times New Roman"/>
        <charset val="134"/>
      </rPr>
      <t>69</t>
    </r>
    <r>
      <rPr>
        <sz val="20"/>
        <color theme="1"/>
        <rFont val="方正仿宋简体"/>
        <charset val="134"/>
      </rPr>
      <t>户</t>
    </r>
    <r>
      <rPr>
        <sz val="20"/>
        <color theme="1"/>
        <rFont val="Times New Roman"/>
        <charset val="134"/>
      </rPr>
      <t>89</t>
    </r>
    <r>
      <rPr>
        <sz val="20"/>
        <color theme="1"/>
        <rFont val="方正仿宋简体"/>
        <charset val="134"/>
      </rPr>
      <t>头、多来提巴格乡</t>
    </r>
    <r>
      <rPr>
        <sz val="20"/>
        <color theme="1"/>
        <rFont val="Times New Roman"/>
        <charset val="134"/>
      </rPr>
      <t>83</t>
    </r>
    <r>
      <rPr>
        <sz val="20"/>
        <color theme="1"/>
        <rFont val="方正仿宋简体"/>
        <charset val="134"/>
      </rPr>
      <t>户</t>
    </r>
    <r>
      <rPr>
        <sz val="20"/>
        <color theme="1"/>
        <rFont val="Times New Roman"/>
        <charset val="134"/>
      </rPr>
      <t>116</t>
    </r>
    <r>
      <rPr>
        <sz val="20"/>
        <color theme="1"/>
        <rFont val="方正仿宋简体"/>
        <charset val="134"/>
      </rPr>
      <t>头、恰尔巴格乡</t>
    </r>
    <r>
      <rPr>
        <sz val="20"/>
        <color theme="1"/>
        <rFont val="Times New Roman"/>
        <charset val="134"/>
      </rPr>
      <t>8</t>
    </r>
    <r>
      <rPr>
        <sz val="20"/>
        <color theme="1"/>
        <rFont val="方正仿宋简体"/>
        <charset val="134"/>
      </rPr>
      <t>户</t>
    </r>
    <r>
      <rPr>
        <sz val="20"/>
        <color theme="1"/>
        <rFont val="Times New Roman"/>
        <charset val="134"/>
      </rPr>
      <t>13</t>
    </r>
    <r>
      <rPr>
        <sz val="20"/>
        <color theme="1"/>
        <rFont val="方正仿宋简体"/>
        <charset val="134"/>
      </rPr>
      <t>头。</t>
    </r>
  </si>
  <si>
    <t>头</t>
  </si>
  <si>
    <r>
      <rPr>
        <sz val="20"/>
        <color theme="1"/>
        <rFont val="方正仿宋简体"/>
        <charset val="134"/>
      </rPr>
      <t>任述强、罗建新、包永瑞、高疆、蒋久健、李鹏辉、木拉提</t>
    </r>
    <r>
      <rPr>
        <sz val="20"/>
        <color theme="1"/>
        <rFont val="Times New Roman"/>
        <charset val="134"/>
      </rPr>
      <t>·</t>
    </r>
    <r>
      <rPr>
        <sz val="20"/>
        <color theme="1"/>
        <rFont val="方正仿宋简体"/>
        <charset val="134"/>
      </rPr>
      <t>库尔班、牛振东、刘山山、贾中元</t>
    </r>
  </si>
  <si>
    <r>
      <rPr>
        <sz val="20"/>
        <color theme="1"/>
        <rFont val="方正仿宋简体"/>
        <charset val="134"/>
      </rPr>
      <t>补贴新增能繁母牛数量</t>
    </r>
    <r>
      <rPr>
        <sz val="20"/>
        <color theme="1"/>
        <rFont val="宋体"/>
        <charset val="134"/>
      </rPr>
      <t>≥</t>
    </r>
    <r>
      <rPr>
        <sz val="20"/>
        <color theme="1"/>
        <rFont val="Times New Roman"/>
        <charset val="134"/>
      </rPr>
      <t>1169</t>
    </r>
    <r>
      <rPr>
        <sz val="20"/>
        <color theme="1"/>
        <rFont val="方正仿宋简体"/>
        <charset val="134"/>
      </rPr>
      <t>头，资金使用合规率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350.7</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803</t>
    </r>
    <r>
      <rPr>
        <sz val="20"/>
        <color theme="1"/>
        <rFont val="方正仿宋简体"/>
        <charset val="134"/>
      </rPr>
      <t>户，通过项目实施，激发农户内生动力，有效推动庭院畜牧养殖发展。</t>
    </r>
  </si>
  <si>
    <t>BCX078</t>
  </si>
  <si>
    <r>
      <rPr>
        <sz val="20"/>
        <color theme="1"/>
        <rFont val="方正仿宋简体"/>
        <charset val="134"/>
      </rPr>
      <t>巴楚县</t>
    </r>
    <r>
      <rPr>
        <sz val="20"/>
        <color theme="1"/>
        <rFont val="Times New Roman"/>
        <charset val="134"/>
      </rPr>
      <t>2024</t>
    </r>
    <r>
      <rPr>
        <sz val="20"/>
        <color theme="1"/>
        <rFont val="方正仿宋简体"/>
        <charset val="134"/>
      </rPr>
      <t>年自繁良种母牛补助项目</t>
    </r>
  </si>
  <si>
    <t>阿瓦提镇、英吾斯塘乡、琼库尔恰克乡、色力布亚镇、阿拉格尔乡、阿克萨克马热勒乡、夏马勒乡、阿纳库勒乡、巴楚镇、多来提巴格乡、恰尔巴格乡、三岔口镇</t>
  </si>
  <si>
    <r>
      <rPr>
        <b/>
        <sz val="20"/>
        <color theme="1"/>
        <rFont val="方正仿宋简体"/>
        <charset val="0"/>
      </rPr>
      <t>总投资</t>
    </r>
    <r>
      <rPr>
        <sz val="20"/>
        <color theme="1"/>
        <rFont val="方正仿宋简体"/>
        <charset val="0"/>
      </rPr>
      <t>：</t>
    </r>
    <r>
      <rPr>
        <sz val="20"/>
        <color theme="1"/>
        <rFont val="Times New Roman"/>
        <charset val="0"/>
      </rPr>
      <t>774</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：为脱贫户和监测对象当年自繁扩增的</t>
    </r>
    <r>
      <rPr>
        <sz val="20"/>
        <color theme="1"/>
        <rFont val="Times New Roman"/>
        <charset val="0"/>
      </rPr>
      <t>2580</t>
    </r>
    <r>
      <rPr>
        <sz val="20"/>
        <color theme="1"/>
        <rFont val="方正仿宋简体"/>
        <charset val="0"/>
      </rPr>
      <t>头良种母牛（饲养</t>
    </r>
    <r>
      <rPr>
        <sz val="20"/>
        <color theme="1"/>
        <rFont val="Times New Roman"/>
        <charset val="0"/>
      </rPr>
      <t>3</t>
    </r>
    <r>
      <rPr>
        <sz val="20"/>
        <color theme="1"/>
        <rFont val="方正仿宋简体"/>
        <charset val="0"/>
      </rPr>
      <t>个月以上）进行奖补，按照每只</t>
    </r>
    <r>
      <rPr>
        <sz val="20"/>
        <color theme="1"/>
        <rFont val="Times New Roman"/>
        <charset val="0"/>
      </rPr>
      <t>3000</t>
    </r>
    <r>
      <rPr>
        <sz val="20"/>
        <color theme="1"/>
        <rFont val="方正仿宋简体"/>
        <charset val="0"/>
      </rPr>
      <t>元的标准给予补助。坚持</t>
    </r>
    <r>
      <rPr>
        <sz val="20"/>
        <color theme="1"/>
        <rFont val="Times New Roman"/>
        <charset val="0"/>
      </rPr>
      <t>“</t>
    </r>
    <r>
      <rPr>
        <sz val="20"/>
        <color theme="1"/>
        <rFont val="方正仿宋简体"/>
        <charset val="0"/>
      </rPr>
      <t>先干后补、多干多补、干好再补</t>
    </r>
    <r>
      <rPr>
        <sz val="20"/>
        <color theme="1"/>
        <rFont val="Times New Roman"/>
        <charset val="0"/>
      </rPr>
      <t>”</t>
    </r>
    <r>
      <rPr>
        <sz val="20"/>
        <color theme="1"/>
        <rFont val="方正仿宋简体"/>
        <charset val="0"/>
      </rPr>
      <t>原则，发挥以奖代补激励作用，验收合格后，根据合格户数将申请资金按程序通过</t>
    </r>
    <r>
      <rPr>
        <sz val="20"/>
        <color theme="1"/>
        <rFont val="Times New Roman"/>
        <charset val="0"/>
      </rPr>
      <t>“</t>
    </r>
    <r>
      <rPr>
        <sz val="20"/>
        <color theme="1"/>
        <rFont val="方正仿宋简体"/>
        <charset val="0"/>
      </rPr>
      <t>一卡通</t>
    </r>
    <r>
      <rPr>
        <sz val="20"/>
        <color theme="1"/>
        <rFont val="Times New Roman"/>
        <charset val="0"/>
      </rPr>
      <t>”</t>
    </r>
    <r>
      <rPr>
        <sz val="20"/>
        <color theme="1"/>
        <rFont val="方正仿宋简体"/>
        <charset val="0"/>
      </rPr>
      <t>直接拨付到户。其中：阿瓦提镇</t>
    </r>
    <r>
      <rPr>
        <sz val="20"/>
        <color theme="1"/>
        <rFont val="Times New Roman"/>
        <charset val="0"/>
      </rPr>
      <t>87</t>
    </r>
    <r>
      <rPr>
        <sz val="20"/>
        <color theme="1"/>
        <rFont val="方正仿宋简体"/>
        <charset val="0"/>
      </rPr>
      <t>户</t>
    </r>
    <r>
      <rPr>
        <sz val="20"/>
        <color theme="1"/>
        <rFont val="Times New Roman"/>
        <charset val="0"/>
      </rPr>
      <t>102</t>
    </r>
    <r>
      <rPr>
        <sz val="20"/>
        <color theme="1"/>
        <rFont val="方正仿宋简体"/>
        <charset val="0"/>
      </rPr>
      <t>头、英吾斯塘乡</t>
    </r>
    <r>
      <rPr>
        <sz val="20"/>
        <color theme="1"/>
        <rFont val="Times New Roman"/>
        <charset val="0"/>
      </rPr>
      <t>200</t>
    </r>
    <r>
      <rPr>
        <sz val="20"/>
        <color theme="1"/>
        <rFont val="方正仿宋简体"/>
        <charset val="0"/>
      </rPr>
      <t>户</t>
    </r>
    <r>
      <rPr>
        <sz val="20"/>
        <color theme="1"/>
        <rFont val="Times New Roman"/>
        <charset val="0"/>
      </rPr>
      <t>250</t>
    </r>
    <r>
      <rPr>
        <sz val="20"/>
        <color theme="1"/>
        <rFont val="方正仿宋简体"/>
        <charset val="0"/>
      </rPr>
      <t>头、琼库尔恰克乡</t>
    </r>
    <r>
      <rPr>
        <sz val="20"/>
        <color theme="1"/>
        <rFont val="Times New Roman"/>
        <charset val="0"/>
      </rPr>
      <t>444</t>
    </r>
    <r>
      <rPr>
        <sz val="20"/>
        <color theme="1"/>
        <rFont val="方正仿宋简体"/>
        <charset val="0"/>
      </rPr>
      <t>户</t>
    </r>
    <r>
      <rPr>
        <sz val="20"/>
        <color theme="1"/>
        <rFont val="Times New Roman"/>
        <charset val="0"/>
      </rPr>
      <t>538</t>
    </r>
    <r>
      <rPr>
        <sz val="20"/>
        <color theme="1"/>
        <rFont val="方正仿宋简体"/>
        <charset val="0"/>
      </rPr>
      <t>头、色力布亚镇</t>
    </r>
    <r>
      <rPr>
        <sz val="20"/>
        <color theme="1"/>
        <rFont val="Times New Roman"/>
        <charset val="0"/>
      </rPr>
      <t>157</t>
    </r>
    <r>
      <rPr>
        <sz val="20"/>
        <color theme="1"/>
        <rFont val="方正仿宋简体"/>
        <charset val="0"/>
      </rPr>
      <t>户</t>
    </r>
    <r>
      <rPr>
        <sz val="20"/>
        <color theme="1"/>
        <rFont val="Times New Roman"/>
        <charset val="0"/>
      </rPr>
      <t>181</t>
    </r>
    <r>
      <rPr>
        <sz val="20"/>
        <color theme="1"/>
        <rFont val="方正仿宋简体"/>
        <charset val="0"/>
      </rPr>
      <t>头、阿拉格尔乡</t>
    </r>
    <r>
      <rPr>
        <sz val="20"/>
        <color theme="1"/>
        <rFont val="Times New Roman"/>
        <charset val="0"/>
      </rPr>
      <t>138</t>
    </r>
    <r>
      <rPr>
        <sz val="20"/>
        <color theme="1"/>
        <rFont val="方正仿宋简体"/>
        <charset val="0"/>
      </rPr>
      <t>户</t>
    </r>
    <r>
      <rPr>
        <sz val="20"/>
        <color theme="1"/>
        <rFont val="Times New Roman"/>
        <charset val="0"/>
      </rPr>
      <t>173</t>
    </r>
    <r>
      <rPr>
        <sz val="20"/>
        <color theme="1"/>
        <rFont val="方正仿宋简体"/>
        <charset val="0"/>
      </rPr>
      <t>头、阿克萨克马热勒乡</t>
    </r>
    <r>
      <rPr>
        <sz val="20"/>
        <color theme="1"/>
        <rFont val="Times New Roman"/>
        <charset val="0"/>
      </rPr>
      <t>82</t>
    </r>
    <r>
      <rPr>
        <sz val="20"/>
        <color theme="1"/>
        <rFont val="方正仿宋简体"/>
        <charset val="0"/>
      </rPr>
      <t>户</t>
    </r>
    <r>
      <rPr>
        <sz val="20"/>
        <color theme="1"/>
        <rFont val="Times New Roman"/>
        <charset val="0"/>
      </rPr>
      <t>104</t>
    </r>
    <r>
      <rPr>
        <sz val="20"/>
        <color theme="1"/>
        <rFont val="方正仿宋简体"/>
        <charset val="0"/>
      </rPr>
      <t>头、夏马勒乡</t>
    </r>
    <r>
      <rPr>
        <sz val="20"/>
        <color theme="1"/>
        <rFont val="Times New Roman"/>
        <charset val="0"/>
      </rPr>
      <t>99</t>
    </r>
    <r>
      <rPr>
        <sz val="20"/>
        <color theme="1"/>
        <rFont val="方正仿宋简体"/>
        <charset val="0"/>
      </rPr>
      <t>户</t>
    </r>
    <r>
      <rPr>
        <sz val="20"/>
        <color theme="1"/>
        <rFont val="Times New Roman"/>
        <charset val="0"/>
      </rPr>
      <t>123</t>
    </r>
    <r>
      <rPr>
        <sz val="20"/>
        <color theme="1"/>
        <rFont val="方正仿宋简体"/>
        <charset val="0"/>
      </rPr>
      <t>头、阿纳库勒乡</t>
    </r>
    <r>
      <rPr>
        <sz val="20"/>
        <color theme="1"/>
        <rFont val="Times New Roman"/>
        <charset val="0"/>
      </rPr>
      <t>136</t>
    </r>
    <r>
      <rPr>
        <sz val="20"/>
        <color theme="1"/>
        <rFont val="方正仿宋简体"/>
        <charset val="0"/>
      </rPr>
      <t>户</t>
    </r>
    <r>
      <rPr>
        <sz val="20"/>
        <color theme="1"/>
        <rFont val="Times New Roman"/>
        <charset val="0"/>
      </rPr>
      <t>180</t>
    </r>
    <r>
      <rPr>
        <sz val="20"/>
        <color theme="1"/>
        <rFont val="方正仿宋简体"/>
        <charset val="0"/>
      </rPr>
      <t>头、巴楚镇</t>
    </r>
    <r>
      <rPr>
        <sz val="20"/>
        <color theme="1"/>
        <rFont val="Times New Roman"/>
        <charset val="0"/>
      </rPr>
      <t>3</t>
    </r>
    <r>
      <rPr>
        <sz val="20"/>
        <color theme="1"/>
        <rFont val="方正仿宋简体"/>
        <charset val="0"/>
      </rPr>
      <t>户</t>
    </r>
    <r>
      <rPr>
        <sz val="20"/>
        <color theme="1"/>
        <rFont val="Times New Roman"/>
        <charset val="0"/>
      </rPr>
      <t>3</t>
    </r>
    <r>
      <rPr>
        <sz val="20"/>
        <color theme="1"/>
        <rFont val="方正仿宋简体"/>
        <charset val="0"/>
      </rPr>
      <t>头、多来提巴格乡</t>
    </r>
    <r>
      <rPr>
        <sz val="20"/>
        <color theme="1"/>
        <rFont val="Times New Roman"/>
        <charset val="0"/>
      </rPr>
      <t>258</t>
    </r>
    <r>
      <rPr>
        <sz val="20"/>
        <color theme="1"/>
        <rFont val="方正仿宋简体"/>
        <charset val="0"/>
      </rPr>
      <t>户</t>
    </r>
    <r>
      <rPr>
        <sz val="20"/>
        <color theme="1"/>
        <rFont val="Times New Roman"/>
        <charset val="0"/>
      </rPr>
      <t>320</t>
    </r>
    <r>
      <rPr>
        <sz val="20"/>
        <color theme="1"/>
        <rFont val="方正仿宋简体"/>
        <charset val="0"/>
      </rPr>
      <t>头、恰尔巴格乡</t>
    </r>
    <r>
      <rPr>
        <sz val="20"/>
        <color theme="1"/>
        <rFont val="Times New Roman"/>
        <charset val="0"/>
      </rPr>
      <t>462</t>
    </r>
    <r>
      <rPr>
        <sz val="20"/>
        <color theme="1"/>
        <rFont val="方正仿宋简体"/>
        <charset val="0"/>
      </rPr>
      <t>户</t>
    </r>
    <r>
      <rPr>
        <sz val="20"/>
        <color theme="1"/>
        <rFont val="Times New Roman"/>
        <charset val="0"/>
      </rPr>
      <t>599</t>
    </r>
    <r>
      <rPr>
        <sz val="20"/>
        <color theme="1"/>
        <rFont val="方正仿宋简体"/>
        <charset val="0"/>
      </rPr>
      <t>头、三岔口镇</t>
    </r>
    <r>
      <rPr>
        <sz val="20"/>
        <color theme="1"/>
        <rFont val="Times New Roman"/>
        <charset val="0"/>
      </rPr>
      <t>5</t>
    </r>
    <r>
      <rPr>
        <sz val="20"/>
        <color theme="1"/>
        <rFont val="方正仿宋简体"/>
        <charset val="0"/>
      </rPr>
      <t>户</t>
    </r>
    <r>
      <rPr>
        <sz val="20"/>
        <color theme="1"/>
        <rFont val="Times New Roman"/>
        <charset val="0"/>
      </rPr>
      <t>7</t>
    </r>
    <r>
      <rPr>
        <sz val="20"/>
        <color theme="1"/>
        <rFont val="方正仿宋简体"/>
        <charset val="0"/>
      </rPr>
      <t>头。</t>
    </r>
  </si>
  <si>
    <t>任述强、罗建新、包永瑞、高疆、蒋久健、李鹏辉、潘荣森、木拉提·库尔班、牛振东、汪生龙、刘山山、贾中元、田兵兵</t>
  </si>
  <si>
    <r>
      <rPr>
        <sz val="20"/>
        <color theme="1"/>
        <rFont val="方正仿宋简体"/>
        <charset val="134"/>
      </rPr>
      <t>补贴自繁母牛数量</t>
    </r>
    <r>
      <rPr>
        <sz val="20"/>
        <color theme="1"/>
        <rFont val="宋体"/>
        <charset val="134"/>
      </rPr>
      <t>≥</t>
    </r>
    <r>
      <rPr>
        <sz val="20"/>
        <color theme="1"/>
        <rFont val="Times New Roman"/>
        <charset val="134"/>
      </rPr>
      <t>2580</t>
    </r>
    <r>
      <rPr>
        <sz val="20"/>
        <color theme="1"/>
        <rFont val="方正仿宋简体"/>
        <charset val="134"/>
      </rPr>
      <t>头，资金使用合规率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774</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2580</t>
    </r>
    <r>
      <rPr>
        <sz val="20"/>
        <color theme="1"/>
        <rFont val="方正仿宋简体"/>
        <charset val="134"/>
      </rPr>
      <t>户，通过项目实施，激发农户内生动力，有效推动庭院畜牧养殖发展。</t>
    </r>
  </si>
  <si>
    <t>BCX079</t>
  </si>
  <si>
    <r>
      <rPr>
        <sz val="20"/>
        <color theme="1"/>
        <rFont val="方正仿宋简体"/>
        <charset val="134"/>
      </rPr>
      <t>巴楚县</t>
    </r>
    <r>
      <rPr>
        <sz val="20"/>
        <color theme="1"/>
        <rFont val="Times New Roman"/>
        <charset val="134"/>
      </rPr>
      <t>2024</t>
    </r>
    <r>
      <rPr>
        <sz val="20"/>
        <color theme="1"/>
        <rFont val="方正仿宋简体"/>
        <charset val="134"/>
      </rPr>
      <t>年购进新增良种能繁母羊补助项目</t>
    </r>
  </si>
  <si>
    <t>阿瓦提镇、英吾斯塘乡、色力布亚镇、阿拉格尔乡、夏马勒乡、阿纳库勒乡、多来提巴格乡</t>
  </si>
  <si>
    <r>
      <rPr>
        <b/>
        <sz val="20"/>
        <color theme="1"/>
        <rFont val="方正仿宋简体"/>
        <charset val="134"/>
      </rPr>
      <t>总投资：</t>
    </r>
    <r>
      <rPr>
        <sz val="20"/>
        <color theme="1"/>
        <rFont val="Times New Roman"/>
        <charset val="134"/>
      </rPr>
      <t>50.4</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为脱贫户和监测对象购进良种母羊（饲养</t>
    </r>
    <r>
      <rPr>
        <sz val="20"/>
        <color theme="1"/>
        <rFont val="Times New Roman"/>
        <charset val="134"/>
      </rPr>
      <t>3</t>
    </r>
    <r>
      <rPr>
        <sz val="20"/>
        <color theme="1"/>
        <rFont val="方正仿宋简体"/>
        <charset val="134"/>
      </rPr>
      <t>个月以上）的，按照每只</t>
    </r>
    <r>
      <rPr>
        <sz val="20"/>
        <color theme="1"/>
        <rFont val="Times New Roman"/>
        <charset val="134"/>
      </rPr>
      <t>400</t>
    </r>
    <r>
      <rPr>
        <sz val="20"/>
        <color theme="1"/>
        <rFont val="方正仿宋简体"/>
        <charset val="134"/>
      </rPr>
      <t>元的标准给予补助。坚持</t>
    </r>
    <r>
      <rPr>
        <sz val="20"/>
        <color theme="1"/>
        <rFont val="Times New Roman"/>
        <charset val="134"/>
      </rPr>
      <t>“</t>
    </r>
    <r>
      <rPr>
        <sz val="20"/>
        <color theme="1"/>
        <rFont val="方正仿宋简体"/>
        <charset val="134"/>
      </rPr>
      <t>先干后补、多干多补、干好再补</t>
    </r>
    <r>
      <rPr>
        <sz val="20"/>
        <color theme="1"/>
        <rFont val="Times New Roman"/>
        <charset val="134"/>
      </rPr>
      <t>”</t>
    </r>
    <r>
      <rPr>
        <sz val="20"/>
        <color theme="1"/>
        <rFont val="方正仿宋简体"/>
        <charset val="134"/>
      </rPr>
      <t>原则，发挥以奖代补激励作用，验收合格后，根据合格户数将申请资金按程序通过</t>
    </r>
    <r>
      <rPr>
        <sz val="20"/>
        <color theme="1"/>
        <rFont val="Times New Roman"/>
        <charset val="134"/>
      </rPr>
      <t>“</t>
    </r>
    <r>
      <rPr>
        <sz val="20"/>
        <color theme="1"/>
        <rFont val="方正仿宋简体"/>
        <charset val="134"/>
      </rPr>
      <t>一卡通</t>
    </r>
    <r>
      <rPr>
        <sz val="20"/>
        <color theme="1"/>
        <rFont val="Times New Roman"/>
        <charset val="134"/>
      </rPr>
      <t>”</t>
    </r>
    <r>
      <rPr>
        <sz val="20"/>
        <color theme="1"/>
        <rFont val="方正仿宋简体"/>
        <charset val="134"/>
      </rPr>
      <t>直接拨付到户。其中：阿瓦提镇</t>
    </r>
    <r>
      <rPr>
        <sz val="20"/>
        <color theme="1"/>
        <rFont val="Times New Roman"/>
        <charset val="134"/>
      </rPr>
      <t>46</t>
    </r>
    <r>
      <rPr>
        <sz val="20"/>
        <color theme="1"/>
        <rFont val="方正仿宋简体"/>
        <charset val="134"/>
      </rPr>
      <t>户</t>
    </r>
    <r>
      <rPr>
        <sz val="20"/>
        <color theme="1"/>
        <rFont val="Times New Roman"/>
        <charset val="134"/>
      </rPr>
      <t>106</t>
    </r>
    <r>
      <rPr>
        <sz val="20"/>
        <color theme="1"/>
        <rFont val="方正仿宋简体"/>
        <charset val="134"/>
      </rPr>
      <t>只、英吾斯塘乡</t>
    </r>
    <r>
      <rPr>
        <sz val="20"/>
        <color theme="1"/>
        <rFont val="Times New Roman"/>
        <charset val="134"/>
      </rPr>
      <t>76</t>
    </r>
    <r>
      <rPr>
        <sz val="20"/>
        <color theme="1"/>
        <rFont val="方正仿宋简体"/>
        <charset val="134"/>
      </rPr>
      <t>户</t>
    </r>
    <r>
      <rPr>
        <sz val="20"/>
        <color theme="1"/>
        <rFont val="Times New Roman"/>
        <charset val="134"/>
      </rPr>
      <t>275</t>
    </r>
    <r>
      <rPr>
        <sz val="20"/>
        <color theme="1"/>
        <rFont val="方正仿宋简体"/>
        <charset val="134"/>
      </rPr>
      <t>只、色力布亚镇</t>
    </r>
    <r>
      <rPr>
        <sz val="20"/>
        <color theme="1"/>
        <rFont val="Times New Roman"/>
        <charset val="134"/>
      </rPr>
      <t>41</t>
    </r>
    <r>
      <rPr>
        <sz val="20"/>
        <color theme="1"/>
        <rFont val="方正仿宋简体"/>
        <charset val="134"/>
      </rPr>
      <t>户</t>
    </r>
    <r>
      <rPr>
        <sz val="20"/>
        <color theme="1"/>
        <rFont val="Times New Roman"/>
        <charset val="134"/>
      </rPr>
      <t>276</t>
    </r>
    <r>
      <rPr>
        <sz val="20"/>
        <color theme="1"/>
        <rFont val="方正仿宋简体"/>
        <charset val="134"/>
      </rPr>
      <t>只、阿拉格尔乡</t>
    </r>
    <r>
      <rPr>
        <sz val="20"/>
        <color theme="1"/>
        <rFont val="Times New Roman"/>
        <charset val="134"/>
      </rPr>
      <t>2</t>
    </r>
    <r>
      <rPr>
        <sz val="20"/>
        <color theme="1"/>
        <rFont val="方正仿宋简体"/>
        <charset val="134"/>
      </rPr>
      <t>户</t>
    </r>
    <r>
      <rPr>
        <sz val="20"/>
        <color theme="1"/>
        <rFont val="Times New Roman"/>
        <charset val="134"/>
      </rPr>
      <t>12</t>
    </r>
    <r>
      <rPr>
        <sz val="20"/>
        <color theme="1"/>
        <rFont val="方正仿宋简体"/>
        <charset val="134"/>
      </rPr>
      <t>只、夏马勒乡</t>
    </r>
    <r>
      <rPr>
        <sz val="20"/>
        <color theme="1"/>
        <rFont val="Times New Roman"/>
        <charset val="134"/>
      </rPr>
      <t>5</t>
    </r>
    <r>
      <rPr>
        <sz val="20"/>
        <color theme="1"/>
        <rFont val="方正仿宋简体"/>
        <charset val="134"/>
      </rPr>
      <t>户</t>
    </r>
    <r>
      <rPr>
        <sz val="20"/>
        <color theme="1"/>
        <rFont val="Times New Roman"/>
        <charset val="134"/>
      </rPr>
      <t>87</t>
    </r>
    <r>
      <rPr>
        <sz val="20"/>
        <color theme="1"/>
        <rFont val="方正仿宋简体"/>
        <charset val="134"/>
      </rPr>
      <t>只、阿纳库勒乡</t>
    </r>
    <r>
      <rPr>
        <sz val="20"/>
        <color theme="1"/>
        <rFont val="Times New Roman"/>
        <charset val="134"/>
      </rPr>
      <t>62</t>
    </r>
    <r>
      <rPr>
        <sz val="20"/>
        <color theme="1"/>
        <rFont val="方正仿宋简体"/>
        <charset val="134"/>
      </rPr>
      <t>户</t>
    </r>
    <r>
      <rPr>
        <sz val="20"/>
        <color theme="1"/>
        <rFont val="Times New Roman"/>
        <charset val="134"/>
      </rPr>
      <t>294</t>
    </r>
    <r>
      <rPr>
        <sz val="20"/>
        <color theme="1"/>
        <rFont val="方正仿宋简体"/>
        <charset val="134"/>
      </rPr>
      <t>只、多来提巴格乡</t>
    </r>
    <r>
      <rPr>
        <sz val="20"/>
        <color theme="1"/>
        <rFont val="Times New Roman"/>
        <charset val="134"/>
      </rPr>
      <t>43</t>
    </r>
    <r>
      <rPr>
        <sz val="20"/>
        <color theme="1"/>
        <rFont val="方正仿宋简体"/>
        <charset val="134"/>
      </rPr>
      <t>户</t>
    </r>
    <r>
      <rPr>
        <sz val="20"/>
        <color theme="1"/>
        <rFont val="Times New Roman"/>
        <charset val="134"/>
      </rPr>
      <t>210</t>
    </r>
    <r>
      <rPr>
        <sz val="20"/>
        <color theme="1"/>
        <rFont val="方正仿宋简体"/>
        <charset val="134"/>
      </rPr>
      <t>只。</t>
    </r>
  </si>
  <si>
    <r>
      <rPr>
        <sz val="20"/>
        <color theme="1"/>
        <rFont val="方正仿宋简体"/>
        <charset val="134"/>
      </rPr>
      <t>任述强、罗建新、包永瑞、蒋久健、李鹏辉、木拉提</t>
    </r>
    <r>
      <rPr>
        <sz val="20"/>
        <color theme="1"/>
        <rFont val="Times New Roman"/>
        <charset val="134"/>
      </rPr>
      <t>·</t>
    </r>
    <r>
      <rPr>
        <sz val="20"/>
        <color theme="1"/>
        <rFont val="方正仿宋简体"/>
        <charset val="134"/>
      </rPr>
      <t>库尔班、牛振东、刘山山</t>
    </r>
  </si>
  <si>
    <r>
      <rPr>
        <sz val="20"/>
        <color theme="1"/>
        <rFont val="方正仿宋简体"/>
        <charset val="134"/>
      </rPr>
      <t>补贴新增能繁母羊数量</t>
    </r>
    <r>
      <rPr>
        <sz val="20"/>
        <color theme="1"/>
        <rFont val="宋体"/>
        <charset val="134"/>
      </rPr>
      <t>≥</t>
    </r>
    <r>
      <rPr>
        <sz val="20"/>
        <color theme="1"/>
        <rFont val="Times New Roman"/>
        <charset val="134"/>
      </rPr>
      <t>1260</t>
    </r>
    <r>
      <rPr>
        <sz val="20"/>
        <color theme="1"/>
        <rFont val="方正仿宋简体"/>
        <charset val="134"/>
      </rPr>
      <t>只，资金使用合规率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50.4</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275</t>
    </r>
    <r>
      <rPr>
        <sz val="20"/>
        <color theme="1"/>
        <rFont val="方正仿宋简体"/>
        <charset val="134"/>
      </rPr>
      <t>户，通过项目实施，激发农户内生动力，有效推动庭院畜牧养殖发展。</t>
    </r>
  </si>
  <si>
    <t>BCX080</t>
  </si>
  <si>
    <r>
      <rPr>
        <sz val="20"/>
        <color theme="1"/>
        <rFont val="方正仿宋简体"/>
        <charset val="134"/>
      </rPr>
      <t>巴楚县</t>
    </r>
    <r>
      <rPr>
        <sz val="20"/>
        <color theme="1"/>
        <rFont val="Times New Roman"/>
        <charset val="134"/>
      </rPr>
      <t>2024</t>
    </r>
    <r>
      <rPr>
        <sz val="20"/>
        <color theme="1"/>
        <rFont val="方正仿宋简体"/>
        <charset val="134"/>
      </rPr>
      <t>年自繁良种母羊补助项目</t>
    </r>
  </si>
  <si>
    <r>
      <rPr>
        <b/>
        <sz val="20"/>
        <color theme="1"/>
        <rFont val="方正仿宋简体"/>
        <charset val="134"/>
      </rPr>
      <t>总投资：</t>
    </r>
    <r>
      <rPr>
        <sz val="20"/>
        <color theme="1"/>
        <rFont val="Times New Roman"/>
        <charset val="134"/>
      </rPr>
      <t>575.22</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为脱贫户和监测对象当年自繁扩增的</t>
    </r>
    <r>
      <rPr>
        <sz val="20"/>
        <color theme="1"/>
        <rFont val="Times New Roman"/>
        <charset val="134"/>
      </rPr>
      <t>19174</t>
    </r>
    <r>
      <rPr>
        <sz val="20"/>
        <color theme="1"/>
        <rFont val="方正仿宋简体"/>
        <charset val="134"/>
      </rPr>
      <t>只良种母羊（饲养</t>
    </r>
    <r>
      <rPr>
        <sz val="20"/>
        <color theme="1"/>
        <rFont val="Times New Roman"/>
        <charset val="134"/>
      </rPr>
      <t>3</t>
    </r>
    <r>
      <rPr>
        <sz val="20"/>
        <color theme="1"/>
        <rFont val="方正仿宋简体"/>
        <charset val="134"/>
      </rPr>
      <t>个月以上）进行奖补，按照每只</t>
    </r>
    <r>
      <rPr>
        <sz val="20"/>
        <color theme="1"/>
        <rFont val="Times New Roman"/>
        <charset val="134"/>
      </rPr>
      <t>300</t>
    </r>
    <r>
      <rPr>
        <sz val="20"/>
        <color theme="1"/>
        <rFont val="方正仿宋简体"/>
        <charset val="134"/>
      </rPr>
      <t>元的标准给予补助。坚持</t>
    </r>
    <r>
      <rPr>
        <sz val="20"/>
        <color theme="1"/>
        <rFont val="Times New Roman"/>
        <charset val="134"/>
      </rPr>
      <t>“</t>
    </r>
    <r>
      <rPr>
        <sz val="20"/>
        <color theme="1"/>
        <rFont val="方正仿宋简体"/>
        <charset val="134"/>
      </rPr>
      <t>先干后补、多干多补、干好再补</t>
    </r>
    <r>
      <rPr>
        <sz val="20"/>
        <color theme="1"/>
        <rFont val="Times New Roman"/>
        <charset val="134"/>
      </rPr>
      <t>”</t>
    </r>
    <r>
      <rPr>
        <sz val="20"/>
        <color theme="1"/>
        <rFont val="方正仿宋简体"/>
        <charset val="134"/>
      </rPr>
      <t>原则，发挥以奖代补激励作用，验收合格后，根据合格户数将申请资金按程序通过</t>
    </r>
    <r>
      <rPr>
        <sz val="20"/>
        <color theme="1"/>
        <rFont val="Times New Roman"/>
        <charset val="134"/>
      </rPr>
      <t>“</t>
    </r>
    <r>
      <rPr>
        <sz val="20"/>
        <color theme="1"/>
        <rFont val="方正仿宋简体"/>
        <charset val="134"/>
      </rPr>
      <t>一卡通</t>
    </r>
    <r>
      <rPr>
        <sz val="20"/>
        <color theme="1"/>
        <rFont val="Times New Roman"/>
        <charset val="134"/>
      </rPr>
      <t>”</t>
    </r>
    <r>
      <rPr>
        <sz val="20"/>
        <color theme="1"/>
        <rFont val="方正仿宋简体"/>
        <charset val="134"/>
      </rPr>
      <t>直接拨付到户。其中：阿瓦提镇</t>
    </r>
    <r>
      <rPr>
        <sz val="20"/>
        <color theme="1"/>
        <rFont val="Times New Roman"/>
        <charset val="134"/>
      </rPr>
      <t>647</t>
    </r>
    <r>
      <rPr>
        <sz val="20"/>
        <color theme="1"/>
        <rFont val="方正仿宋简体"/>
        <charset val="134"/>
      </rPr>
      <t>户</t>
    </r>
    <r>
      <rPr>
        <sz val="20"/>
        <color theme="1"/>
        <rFont val="Times New Roman"/>
        <charset val="134"/>
      </rPr>
      <t>2126</t>
    </r>
    <r>
      <rPr>
        <sz val="20"/>
        <color theme="1"/>
        <rFont val="方正仿宋简体"/>
        <charset val="134"/>
      </rPr>
      <t>只、英吾斯塘乡</t>
    </r>
    <r>
      <rPr>
        <sz val="20"/>
        <color theme="1"/>
        <rFont val="Times New Roman"/>
        <charset val="134"/>
      </rPr>
      <t>691</t>
    </r>
    <r>
      <rPr>
        <sz val="20"/>
        <color theme="1"/>
        <rFont val="方正仿宋简体"/>
        <charset val="134"/>
      </rPr>
      <t>户</t>
    </r>
    <r>
      <rPr>
        <sz val="20"/>
        <color theme="1"/>
        <rFont val="Times New Roman"/>
        <charset val="134"/>
      </rPr>
      <t>2276</t>
    </r>
    <r>
      <rPr>
        <sz val="20"/>
        <color theme="1"/>
        <rFont val="方正仿宋简体"/>
        <charset val="134"/>
      </rPr>
      <t>只、琼库尔恰克乡</t>
    </r>
    <r>
      <rPr>
        <sz val="20"/>
        <color theme="1"/>
        <rFont val="Times New Roman"/>
        <charset val="134"/>
      </rPr>
      <t>635</t>
    </r>
    <r>
      <rPr>
        <sz val="20"/>
        <color theme="1"/>
        <rFont val="方正仿宋简体"/>
        <charset val="134"/>
      </rPr>
      <t>户</t>
    </r>
    <r>
      <rPr>
        <sz val="20"/>
        <color theme="1"/>
        <rFont val="Times New Roman"/>
        <charset val="134"/>
      </rPr>
      <t>2242</t>
    </r>
    <r>
      <rPr>
        <sz val="20"/>
        <color theme="1"/>
        <rFont val="方正仿宋简体"/>
        <charset val="134"/>
      </rPr>
      <t>只、色力布亚镇</t>
    </r>
    <r>
      <rPr>
        <sz val="20"/>
        <color theme="1"/>
        <rFont val="Times New Roman"/>
        <charset val="134"/>
      </rPr>
      <t>766</t>
    </r>
    <r>
      <rPr>
        <sz val="20"/>
        <color theme="1"/>
        <rFont val="方正仿宋简体"/>
        <charset val="134"/>
      </rPr>
      <t>户</t>
    </r>
    <r>
      <rPr>
        <sz val="20"/>
        <color theme="1"/>
        <rFont val="Times New Roman"/>
        <charset val="134"/>
      </rPr>
      <t>2018</t>
    </r>
    <r>
      <rPr>
        <sz val="20"/>
        <color theme="1"/>
        <rFont val="方正仿宋简体"/>
        <charset val="134"/>
      </rPr>
      <t>只、阿拉格尔乡</t>
    </r>
    <r>
      <rPr>
        <sz val="20"/>
        <color theme="1"/>
        <rFont val="Times New Roman"/>
        <charset val="134"/>
      </rPr>
      <t>108</t>
    </r>
    <r>
      <rPr>
        <sz val="20"/>
        <color theme="1"/>
        <rFont val="方正仿宋简体"/>
        <charset val="134"/>
      </rPr>
      <t>户</t>
    </r>
    <r>
      <rPr>
        <sz val="20"/>
        <color theme="1"/>
        <rFont val="Times New Roman"/>
        <charset val="134"/>
      </rPr>
      <t>235</t>
    </r>
    <r>
      <rPr>
        <sz val="20"/>
        <color theme="1"/>
        <rFont val="方正仿宋简体"/>
        <charset val="134"/>
      </rPr>
      <t>只、阿克萨克马热勒乡</t>
    </r>
    <r>
      <rPr>
        <sz val="20"/>
        <color theme="1"/>
        <rFont val="Times New Roman"/>
        <charset val="134"/>
      </rPr>
      <t>179</t>
    </r>
    <r>
      <rPr>
        <sz val="20"/>
        <color theme="1"/>
        <rFont val="方正仿宋简体"/>
        <charset val="134"/>
      </rPr>
      <t>户</t>
    </r>
    <r>
      <rPr>
        <sz val="20"/>
        <color theme="1"/>
        <rFont val="Times New Roman"/>
        <charset val="134"/>
      </rPr>
      <t>780</t>
    </r>
    <r>
      <rPr>
        <sz val="20"/>
        <color theme="1"/>
        <rFont val="方正仿宋简体"/>
        <charset val="134"/>
      </rPr>
      <t>只、夏马勒乡</t>
    </r>
    <r>
      <rPr>
        <sz val="20"/>
        <color theme="1"/>
        <rFont val="Times New Roman"/>
        <charset val="134"/>
      </rPr>
      <t>200</t>
    </r>
    <r>
      <rPr>
        <sz val="20"/>
        <color theme="1"/>
        <rFont val="方正仿宋简体"/>
        <charset val="134"/>
      </rPr>
      <t>户</t>
    </r>
    <r>
      <rPr>
        <sz val="20"/>
        <color theme="1"/>
        <rFont val="Times New Roman"/>
        <charset val="134"/>
      </rPr>
      <t>704</t>
    </r>
    <r>
      <rPr>
        <sz val="20"/>
        <color theme="1"/>
        <rFont val="方正仿宋简体"/>
        <charset val="134"/>
      </rPr>
      <t>只、阿纳库勒乡</t>
    </r>
    <r>
      <rPr>
        <sz val="20"/>
        <color theme="1"/>
        <rFont val="Times New Roman"/>
        <charset val="134"/>
      </rPr>
      <t>444</t>
    </r>
    <r>
      <rPr>
        <sz val="20"/>
        <color theme="1"/>
        <rFont val="方正仿宋简体"/>
        <charset val="134"/>
      </rPr>
      <t>户</t>
    </r>
    <r>
      <rPr>
        <sz val="20"/>
        <color theme="1"/>
        <rFont val="Times New Roman"/>
        <charset val="134"/>
      </rPr>
      <t>2752</t>
    </r>
    <r>
      <rPr>
        <sz val="20"/>
        <color theme="1"/>
        <rFont val="方正仿宋简体"/>
        <charset val="134"/>
      </rPr>
      <t>只、巴楚镇</t>
    </r>
    <r>
      <rPr>
        <sz val="20"/>
        <color theme="1"/>
        <rFont val="Times New Roman"/>
        <charset val="134"/>
      </rPr>
      <t>30</t>
    </r>
    <r>
      <rPr>
        <sz val="20"/>
        <color theme="1"/>
        <rFont val="方正仿宋简体"/>
        <charset val="134"/>
      </rPr>
      <t>户</t>
    </r>
    <r>
      <rPr>
        <sz val="20"/>
        <color theme="1"/>
        <rFont val="Times New Roman"/>
        <charset val="134"/>
      </rPr>
      <t>82</t>
    </r>
    <r>
      <rPr>
        <sz val="20"/>
        <color theme="1"/>
        <rFont val="方正仿宋简体"/>
        <charset val="134"/>
      </rPr>
      <t>只、多来提巴格乡</t>
    </r>
    <r>
      <rPr>
        <sz val="20"/>
        <color theme="1"/>
        <rFont val="Times New Roman"/>
        <charset val="134"/>
      </rPr>
      <t>767</t>
    </r>
    <r>
      <rPr>
        <sz val="20"/>
        <color theme="1"/>
        <rFont val="方正仿宋简体"/>
        <charset val="134"/>
      </rPr>
      <t>户</t>
    </r>
    <r>
      <rPr>
        <sz val="20"/>
        <color theme="1"/>
        <rFont val="Times New Roman"/>
        <charset val="134"/>
      </rPr>
      <t>2959</t>
    </r>
    <r>
      <rPr>
        <sz val="20"/>
        <color theme="1"/>
        <rFont val="方正仿宋简体"/>
        <charset val="134"/>
      </rPr>
      <t>只、恰尔巴格乡</t>
    </r>
    <r>
      <rPr>
        <sz val="20"/>
        <color theme="1"/>
        <rFont val="Times New Roman"/>
        <charset val="134"/>
      </rPr>
      <t>637</t>
    </r>
    <r>
      <rPr>
        <sz val="20"/>
        <color theme="1"/>
        <rFont val="方正仿宋简体"/>
        <charset val="134"/>
      </rPr>
      <t>户</t>
    </r>
    <r>
      <rPr>
        <sz val="20"/>
        <color theme="1"/>
        <rFont val="Times New Roman"/>
        <charset val="134"/>
      </rPr>
      <t>2939</t>
    </r>
    <r>
      <rPr>
        <sz val="20"/>
        <color theme="1"/>
        <rFont val="方正仿宋简体"/>
        <charset val="134"/>
      </rPr>
      <t>只、三岔口镇</t>
    </r>
    <r>
      <rPr>
        <sz val="20"/>
        <color theme="1"/>
        <rFont val="Times New Roman"/>
        <charset val="134"/>
      </rPr>
      <t>13</t>
    </r>
    <r>
      <rPr>
        <sz val="20"/>
        <color theme="1"/>
        <rFont val="方正仿宋简体"/>
        <charset val="134"/>
      </rPr>
      <t>户</t>
    </r>
    <r>
      <rPr>
        <sz val="20"/>
        <color theme="1"/>
        <rFont val="Times New Roman"/>
        <charset val="134"/>
      </rPr>
      <t>61</t>
    </r>
    <r>
      <rPr>
        <sz val="20"/>
        <color theme="1"/>
        <rFont val="方正仿宋简体"/>
        <charset val="134"/>
      </rPr>
      <t>只。</t>
    </r>
  </si>
  <si>
    <t>县农业农村局局</t>
  </si>
  <si>
    <r>
      <rPr>
        <sz val="20"/>
        <color theme="1"/>
        <rFont val="方正仿宋简体"/>
        <charset val="134"/>
      </rPr>
      <t>任述强、罗建新、包永瑞、高疆、蒋久健、李鹏辉、潘荣森、木拉提</t>
    </r>
    <r>
      <rPr>
        <sz val="20"/>
        <color theme="1"/>
        <rFont val="Times New Roman"/>
        <charset val="134"/>
      </rPr>
      <t>·</t>
    </r>
    <r>
      <rPr>
        <sz val="20"/>
        <color theme="1"/>
        <rFont val="方正仿宋简体"/>
        <charset val="134"/>
      </rPr>
      <t>库尔班、牛振东、汪生龙、刘山山、贾中元、田兵兵</t>
    </r>
  </si>
  <si>
    <r>
      <rPr>
        <sz val="20"/>
        <color theme="1"/>
        <rFont val="方正仿宋简体"/>
        <charset val="134"/>
      </rPr>
      <t>补贴自繁母羊数量</t>
    </r>
    <r>
      <rPr>
        <sz val="20"/>
        <color theme="1"/>
        <rFont val="Times New Roman"/>
        <charset val="134"/>
      </rPr>
      <t>≥19174</t>
    </r>
    <r>
      <rPr>
        <sz val="20"/>
        <color theme="1"/>
        <rFont val="方正仿宋简体"/>
        <charset val="134"/>
      </rPr>
      <t>只，资金使用合规率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575.22</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5117</t>
    </r>
    <r>
      <rPr>
        <sz val="20"/>
        <color theme="1"/>
        <rFont val="方正仿宋简体"/>
        <charset val="134"/>
      </rPr>
      <t>户，通过项目实施，激发农户内生动力，有效推动庭院畜牧养殖发展。</t>
    </r>
  </si>
  <si>
    <t>BCX081</t>
  </si>
  <si>
    <r>
      <rPr>
        <sz val="20"/>
        <color theme="1"/>
        <rFont val="方正仿宋简体"/>
        <charset val="134"/>
      </rPr>
      <t>巴楚县</t>
    </r>
    <r>
      <rPr>
        <sz val="20"/>
        <color theme="1"/>
        <rFont val="Times New Roman"/>
        <charset val="134"/>
      </rPr>
      <t>2024</t>
    </r>
    <r>
      <rPr>
        <sz val="20"/>
        <color theme="1"/>
        <rFont val="方正仿宋简体"/>
        <charset val="134"/>
      </rPr>
      <t>年饲草料补助项目</t>
    </r>
  </si>
  <si>
    <t>英吾斯塘乡、琼库尔恰克乡、色力布亚镇、夏马勒乡、阿纳库勒乡</t>
  </si>
  <si>
    <r>
      <rPr>
        <b/>
        <sz val="20"/>
        <color theme="1"/>
        <rFont val="方正仿宋简体"/>
        <charset val="134"/>
      </rPr>
      <t>总投资：</t>
    </r>
    <r>
      <rPr>
        <sz val="20"/>
        <color theme="1"/>
        <rFont val="Times New Roman"/>
        <charset val="134"/>
      </rPr>
      <t>110.6693</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对脱贫户和监测对象发展牛羊养殖并经营稳定，利用青贮池加工调制青贮、黄贮饲草料，或使用裹包全株青贮玉米、棉杆混贮发酵的</t>
    </r>
    <r>
      <rPr>
        <sz val="20"/>
        <color theme="1"/>
        <rFont val="Times New Roman"/>
        <charset val="134"/>
      </rPr>
      <t>22133.86</t>
    </r>
    <r>
      <rPr>
        <sz val="20"/>
        <color theme="1"/>
        <rFont val="方正仿宋简体"/>
        <charset val="134"/>
      </rPr>
      <t>吨饲草料，按照每吨</t>
    </r>
    <r>
      <rPr>
        <sz val="20"/>
        <color theme="1"/>
        <rFont val="Times New Roman"/>
        <charset val="134"/>
      </rPr>
      <t>50</t>
    </r>
    <r>
      <rPr>
        <sz val="20"/>
        <color theme="1"/>
        <rFont val="方正仿宋简体"/>
        <charset val="134"/>
      </rPr>
      <t>元的标准给予补助。已享受</t>
    </r>
    <r>
      <rPr>
        <sz val="20"/>
        <color theme="1"/>
        <rFont val="Times New Roman"/>
        <charset val="134"/>
      </rPr>
      <t>“</t>
    </r>
    <r>
      <rPr>
        <sz val="20"/>
        <color theme="1"/>
        <rFont val="方正仿宋简体"/>
        <charset val="134"/>
      </rPr>
      <t>良改饲</t>
    </r>
    <r>
      <rPr>
        <sz val="20"/>
        <color theme="1"/>
        <rFont val="Times New Roman"/>
        <charset val="134"/>
      </rPr>
      <t>”</t>
    </r>
    <r>
      <rPr>
        <sz val="20"/>
        <color theme="1"/>
        <rFont val="方正仿宋简体"/>
        <charset val="134"/>
      </rPr>
      <t>补助政策的压窖青贮，不再享受青贮饲料补助。其中：英吾斯塘乡</t>
    </r>
    <r>
      <rPr>
        <sz val="20"/>
        <color theme="1"/>
        <rFont val="Times New Roman"/>
        <charset val="134"/>
      </rPr>
      <t>155</t>
    </r>
    <r>
      <rPr>
        <sz val="20"/>
        <color theme="1"/>
        <rFont val="方正仿宋简体"/>
        <charset val="134"/>
      </rPr>
      <t>户</t>
    </r>
    <r>
      <rPr>
        <sz val="20"/>
        <color theme="1"/>
        <rFont val="Times New Roman"/>
        <charset val="134"/>
      </rPr>
      <t>3601</t>
    </r>
    <r>
      <rPr>
        <sz val="20"/>
        <color theme="1"/>
        <rFont val="方正仿宋简体"/>
        <charset val="134"/>
      </rPr>
      <t>吨、琼库尔恰克乡</t>
    </r>
    <r>
      <rPr>
        <sz val="20"/>
        <color theme="1"/>
        <rFont val="Times New Roman"/>
        <charset val="134"/>
      </rPr>
      <t>173</t>
    </r>
    <r>
      <rPr>
        <sz val="20"/>
        <color theme="1"/>
        <rFont val="方正仿宋简体"/>
        <charset val="134"/>
      </rPr>
      <t>户</t>
    </r>
    <r>
      <rPr>
        <sz val="20"/>
        <color theme="1"/>
        <rFont val="Times New Roman"/>
        <charset val="134"/>
      </rPr>
      <t>4608</t>
    </r>
    <r>
      <rPr>
        <sz val="20"/>
        <color theme="1"/>
        <rFont val="方正仿宋简体"/>
        <charset val="134"/>
      </rPr>
      <t>吨、色力布亚镇</t>
    </r>
    <r>
      <rPr>
        <sz val="20"/>
        <color theme="1"/>
        <rFont val="Times New Roman"/>
        <charset val="134"/>
      </rPr>
      <t>298</t>
    </r>
    <r>
      <rPr>
        <sz val="20"/>
        <color theme="1"/>
        <rFont val="方正仿宋简体"/>
        <charset val="134"/>
      </rPr>
      <t>户</t>
    </r>
    <r>
      <rPr>
        <sz val="20"/>
        <color theme="1"/>
        <rFont val="Times New Roman"/>
        <charset val="134"/>
      </rPr>
      <t>10789.86</t>
    </r>
    <r>
      <rPr>
        <sz val="20"/>
        <color theme="1"/>
        <rFont val="方正仿宋简体"/>
        <charset val="134"/>
      </rPr>
      <t>吨、夏马勒乡</t>
    </r>
    <r>
      <rPr>
        <sz val="20"/>
        <color theme="1"/>
        <rFont val="Times New Roman"/>
        <charset val="134"/>
      </rPr>
      <t>70</t>
    </r>
    <r>
      <rPr>
        <sz val="20"/>
        <color theme="1"/>
        <rFont val="方正仿宋简体"/>
        <charset val="134"/>
      </rPr>
      <t>户</t>
    </r>
    <r>
      <rPr>
        <sz val="20"/>
        <color theme="1"/>
        <rFont val="Times New Roman"/>
        <charset val="134"/>
      </rPr>
      <t>1871</t>
    </r>
    <r>
      <rPr>
        <sz val="20"/>
        <color theme="1"/>
        <rFont val="方正仿宋简体"/>
        <charset val="134"/>
      </rPr>
      <t>吨、阿纳库勒乡</t>
    </r>
    <r>
      <rPr>
        <sz val="20"/>
        <color theme="1"/>
        <rFont val="Times New Roman"/>
        <charset val="134"/>
      </rPr>
      <t>40</t>
    </r>
    <r>
      <rPr>
        <sz val="20"/>
        <color theme="1"/>
        <rFont val="方正仿宋简体"/>
        <charset val="134"/>
      </rPr>
      <t>户</t>
    </r>
    <r>
      <rPr>
        <sz val="20"/>
        <color theme="1"/>
        <rFont val="Times New Roman"/>
        <charset val="134"/>
      </rPr>
      <t>1264</t>
    </r>
    <r>
      <rPr>
        <sz val="20"/>
        <color theme="1"/>
        <rFont val="方正仿宋简体"/>
        <charset val="134"/>
      </rPr>
      <t>吨。</t>
    </r>
  </si>
  <si>
    <t>吨</t>
  </si>
  <si>
    <t>任述强、包永瑞、高疆、蒋久健、木拉提·库尔班、牛振东</t>
  </si>
  <si>
    <r>
      <rPr>
        <sz val="20"/>
        <color theme="1"/>
        <rFont val="方正仿宋简体"/>
        <charset val="134"/>
      </rPr>
      <t>补贴饲草料吨数</t>
    </r>
    <r>
      <rPr>
        <sz val="20"/>
        <color theme="1"/>
        <rFont val="宋体"/>
        <charset val="134"/>
      </rPr>
      <t>≥</t>
    </r>
    <r>
      <rPr>
        <sz val="20"/>
        <color theme="1"/>
        <rFont val="Times New Roman"/>
        <charset val="134"/>
      </rPr>
      <t>22133.86</t>
    </r>
    <r>
      <rPr>
        <sz val="20"/>
        <color theme="1"/>
        <rFont val="方正仿宋简体"/>
        <charset val="134"/>
      </rPr>
      <t>吨，资金使用合规率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110.6693</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736</t>
    </r>
    <r>
      <rPr>
        <sz val="20"/>
        <color theme="1"/>
        <rFont val="方正仿宋简体"/>
        <charset val="134"/>
      </rPr>
      <t>户，通过项目实施，激发农户内生动力，有效推动庭院畜牧养殖发展。</t>
    </r>
  </si>
  <si>
    <t>BCX082</t>
  </si>
  <si>
    <r>
      <rPr>
        <sz val="20"/>
        <color theme="1"/>
        <rFont val="方正仿宋简体"/>
        <charset val="134"/>
      </rPr>
      <t>巴楚县</t>
    </r>
    <r>
      <rPr>
        <sz val="20"/>
        <color theme="1"/>
        <rFont val="Times New Roman"/>
        <charset val="134"/>
      </rPr>
      <t>2024</t>
    </r>
    <r>
      <rPr>
        <sz val="20"/>
        <color theme="1"/>
        <rFont val="方正仿宋简体"/>
        <charset val="134"/>
      </rPr>
      <t>年牛羊养殖品种改良项目</t>
    </r>
  </si>
  <si>
    <r>
      <rPr>
        <b/>
        <sz val="20"/>
        <color theme="1"/>
        <rFont val="方正仿宋简体"/>
        <charset val="134"/>
      </rPr>
      <t>总投资：</t>
    </r>
    <r>
      <rPr>
        <sz val="20"/>
        <color theme="1"/>
        <rFont val="Times New Roman"/>
        <charset val="134"/>
      </rPr>
      <t>1.918</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对脱贫户和监测对象实施羊养殖品种改良以奖代补项目，母羊采用人工授精配种并定胎的，按照每只母羊</t>
    </r>
    <r>
      <rPr>
        <sz val="20"/>
        <color theme="1"/>
        <rFont val="Times New Roman"/>
        <charset val="134"/>
      </rPr>
      <t>35</t>
    </r>
    <r>
      <rPr>
        <sz val="20"/>
        <color theme="1"/>
        <rFont val="方正仿宋简体"/>
        <charset val="134"/>
      </rPr>
      <t>元的标准给予补助。其中：英吾斯塘乡</t>
    </r>
    <r>
      <rPr>
        <sz val="20"/>
        <color theme="1"/>
        <rFont val="Times New Roman"/>
        <charset val="134"/>
      </rPr>
      <t>134</t>
    </r>
    <r>
      <rPr>
        <sz val="20"/>
        <color theme="1"/>
        <rFont val="方正仿宋简体"/>
        <charset val="134"/>
      </rPr>
      <t>户</t>
    </r>
    <r>
      <rPr>
        <sz val="20"/>
        <color theme="1"/>
        <rFont val="Times New Roman"/>
        <charset val="134"/>
      </rPr>
      <t>548</t>
    </r>
    <r>
      <rPr>
        <sz val="20"/>
        <color theme="1"/>
        <rFont val="方正仿宋简体"/>
        <charset val="134"/>
      </rPr>
      <t>只。</t>
    </r>
  </si>
  <si>
    <t>任述强、包永瑞</t>
  </si>
  <si>
    <r>
      <rPr>
        <sz val="20"/>
        <color theme="1"/>
        <rFont val="方正仿宋简体"/>
        <charset val="134"/>
      </rPr>
      <t>补贴品种改良母羊</t>
    </r>
    <r>
      <rPr>
        <sz val="20"/>
        <color theme="1"/>
        <rFont val="宋体"/>
        <charset val="134"/>
      </rPr>
      <t>≥</t>
    </r>
    <r>
      <rPr>
        <sz val="20"/>
        <color theme="1"/>
        <rFont val="Times New Roman"/>
        <charset val="134"/>
      </rPr>
      <t>548</t>
    </r>
    <r>
      <rPr>
        <sz val="20"/>
        <color theme="1"/>
        <rFont val="方正仿宋简体"/>
        <charset val="134"/>
      </rPr>
      <t>只，资金使用合规率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1.918</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134</t>
    </r>
    <r>
      <rPr>
        <sz val="20"/>
        <color theme="1"/>
        <rFont val="方正仿宋简体"/>
        <charset val="134"/>
      </rPr>
      <t>户，通过项目实施，激发农户内生动力，有效推动庭院畜牧养殖发展。</t>
    </r>
  </si>
  <si>
    <t>BCX083</t>
  </si>
  <si>
    <r>
      <rPr>
        <sz val="20"/>
        <color theme="1"/>
        <rFont val="方正仿宋简体"/>
        <charset val="134"/>
      </rPr>
      <t>巴楚县</t>
    </r>
    <r>
      <rPr>
        <sz val="20"/>
        <color theme="1"/>
        <rFont val="Times New Roman"/>
        <charset val="134"/>
      </rPr>
      <t>2024</t>
    </r>
    <r>
      <rPr>
        <sz val="20"/>
        <color theme="1"/>
        <rFont val="方正仿宋简体"/>
        <charset val="134"/>
      </rPr>
      <t>年常见多发病防治社会化服务项目</t>
    </r>
  </si>
  <si>
    <t>英吾斯塘乡、色力布亚镇、阿纳库勒乡</t>
  </si>
  <si>
    <r>
      <rPr>
        <b/>
        <sz val="20"/>
        <color theme="1"/>
        <rFont val="方正仿宋简体"/>
        <charset val="134"/>
      </rPr>
      <t>总投资</t>
    </r>
    <r>
      <rPr>
        <sz val="20"/>
        <color theme="1"/>
        <rFont val="方正仿宋简体"/>
        <charset val="134"/>
      </rPr>
      <t>：</t>
    </r>
    <r>
      <rPr>
        <sz val="20"/>
        <color theme="1"/>
        <rFont val="Times New Roman"/>
        <charset val="134"/>
      </rPr>
      <t>25.931</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对脱贫户和监测对象养殖羊接受常规病种免疫、药浴驱虫、环境消杀等有偿畜牧兽医社会化服务的，按照</t>
    </r>
    <r>
      <rPr>
        <sz val="20"/>
        <color theme="1"/>
        <rFont val="Times New Roman"/>
        <charset val="134"/>
      </rPr>
      <t>10</t>
    </r>
    <r>
      <rPr>
        <sz val="20"/>
        <color theme="1"/>
        <rFont val="方正仿宋简体"/>
        <charset val="134"/>
      </rPr>
      <t>元</t>
    </r>
    <r>
      <rPr>
        <sz val="20"/>
        <color theme="1"/>
        <rFont val="Times New Roman"/>
        <charset val="134"/>
      </rPr>
      <t>/</t>
    </r>
    <r>
      <rPr>
        <sz val="20"/>
        <color theme="1"/>
        <rFont val="方正仿宋简体"/>
        <charset val="134"/>
      </rPr>
      <t>只的标准给予补助，当年内每个养殖户补助不超过</t>
    </r>
    <r>
      <rPr>
        <sz val="20"/>
        <color theme="1"/>
        <rFont val="Times New Roman"/>
        <charset val="134"/>
      </rPr>
      <t>200</t>
    </r>
    <r>
      <rPr>
        <sz val="20"/>
        <color theme="1"/>
        <rFont val="方正仿宋简体"/>
        <charset val="134"/>
      </rPr>
      <t>元。其中：英吾斯塘乡</t>
    </r>
    <r>
      <rPr>
        <sz val="20"/>
        <color theme="1"/>
        <rFont val="Times New Roman"/>
        <charset val="134"/>
      </rPr>
      <t>1015</t>
    </r>
    <r>
      <rPr>
        <sz val="20"/>
        <color theme="1"/>
        <rFont val="方正仿宋简体"/>
        <charset val="134"/>
      </rPr>
      <t>户</t>
    </r>
    <r>
      <rPr>
        <sz val="20"/>
        <color theme="1"/>
        <rFont val="Times New Roman"/>
        <charset val="134"/>
      </rPr>
      <t>10150</t>
    </r>
    <r>
      <rPr>
        <sz val="20"/>
        <color theme="1"/>
        <rFont val="方正仿宋简体"/>
        <charset val="134"/>
      </rPr>
      <t>只、色力布亚镇</t>
    </r>
    <r>
      <rPr>
        <sz val="20"/>
        <color theme="1"/>
        <rFont val="Times New Roman"/>
        <charset val="134"/>
      </rPr>
      <t>1096</t>
    </r>
    <r>
      <rPr>
        <sz val="20"/>
        <color theme="1"/>
        <rFont val="方正仿宋简体"/>
        <charset val="134"/>
      </rPr>
      <t>户</t>
    </r>
    <r>
      <rPr>
        <sz val="20"/>
        <color theme="1"/>
        <rFont val="Times New Roman"/>
        <charset val="134"/>
      </rPr>
      <t>10834</t>
    </r>
    <r>
      <rPr>
        <sz val="20"/>
        <color theme="1"/>
        <rFont val="方正仿宋简体"/>
        <charset val="134"/>
      </rPr>
      <t>只、阿纳库勒乡</t>
    </r>
    <r>
      <rPr>
        <sz val="20"/>
        <color theme="1"/>
        <rFont val="Times New Roman"/>
        <charset val="134"/>
      </rPr>
      <t>410</t>
    </r>
    <r>
      <rPr>
        <sz val="20"/>
        <color theme="1"/>
        <rFont val="方正仿宋简体"/>
        <charset val="134"/>
      </rPr>
      <t>户</t>
    </r>
    <r>
      <rPr>
        <sz val="20"/>
        <color theme="1"/>
        <rFont val="Times New Roman"/>
        <charset val="134"/>
      </rPr>
      <t>4947</t>
    </r>
    <r>
      <rPr>
        <sz val="20"/>
        <color theme="1"/>
        <rFont val="方正仿宋简体"/>
        <charset val="134"/>
      </rPr>
      <t>只。</t>
    </r>
  </si>
  <si>
    <t>任述强、包永瑞、蒋久健、牛振东</t>
  </si>
  <si>
    <r>
      <rPr>
        <sz val="20"/>
        <color theme="1"/>
        <rFont val="方正仿宋简体"/>
        <charset val="134"/>
      </rPr>
      <t>常见多发病防治社会化服务数量</t>
    </r>
    <r>
      <rPr>
        <sz val="20"/>
        <color theme="1"/>
        <rFont val="宋体"/>
        <charset val="134"/>
      </rPr>
      <t>≥</t>
    </r>
    <r>
      <rPr>
        <sz val="20"/>
        <color theme="1"/>
        <rFont val="Times New Roman"/>
        <charset val="134"/>
      </rPr>
      <t>13954</t>
    </r>
    <r>
      <rPr>
        <sz val="20"/>
        <color theme="1"/>
        <rFont val="方正仿宋简体"/>
        <charset val="134"/>
      </rPr>
      <t>只，资金使用合规率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13.954</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1706</t>
    </r>
    <r>
      <rPr>
        <sz val="20"/>
        <color theme="1"/>
        <rFont val="方正仿宋简体"/>
        <charset val="134"/>
      </rPr>
      <t>户，通过项目实施，激发农户内生动力，有效推动庭院特色养殖发展。</t>
    </r>
  </si>
  <si>
    <t>BCX084</t>
  </si>
  <si>
    <r>
      <rPr>
        <sz val="20"/>
        <color theme="1"/>
        <rFont val="方正仿宋简体"/>
        <charset val="134"/>
      </rPr>
      <t>巴楚县</t>
    </r>
    <r>
      <rPr>
        <sz val="20"/>
        <color theme="1"/>
        <rFont val="Times New Roman"/>
        <charset val="134"/>
      </rPr>
      <t>2024</t>
    </r>
    <r>
      <rPr>
        <sz val="20"/>
        <color theme="1"/>
        <rFont val="方正仿宋简体"/>
        <charset val="134"/>
      </rPr>
      <t>年禽类养殖补助项目</t>
    </r>
  </si>
  <si>
    <r>
      <rPr>
        <b/>
        <sz val="20"/>
        <color theme="1"/>
        <rFont val="方正仿宋简体"/>
        <charset val="134"/>
      </rPr>
      <t>总投资：</t>
    </r>
    <r>
      <rPr>
        <sz val="20"/>
        <color theme="1"/>
        <rFont val="Times New Roman"/>
        <charset val="134"/>
      </rPr>
      <t>5.8579</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为</t>
    </r>
    <r>
      <rPr>
        <sz val="20"/>
        <color theme="1"/>
        <rFont val="Times New Roman"/>
        <charset val="134"/>
      </rPr>
      <t>121</t>
    </r>
    <r>
      <rPr>
        <sz val="20"/>
        <color theme="1"/>
        <rFont val="方正仿宋简体"/>
        <charset val="134"/>
      </rPr>
      <t>户脱贫户和监测对象实施禽类养殖扶持以奖代补项目。坚持</t>
    </r>
    <r>
      <rPr>
        <sz val="20"/>
        <color theme="1"/>
        <rFont val="Times New Roman"/>
        <charset val="134"/>
      </rPr>
      <t>“</t>
    </r>
    <r>
      <rPr>
        <sz val="20"/>
        <color theme="1"/>
        <rFont val="方正仿宋简体"/>
        <charset val="134"/>
      </rPr>
      <t>先干后补、多干多补、干好再补</t>
    </r>
    <r>
      <rPr>
        <sz val="20"/>
        <color theme="1"/>
        <rFont val="Times New Roman"/>
        <charset val="134"/>
      </rPr>
      <t>”</t>
    </r>
    <r>
      <rPr>
        <sz val="20"/>
        <color theme="1"/>
        <rFont val="方正仿宋简体"/>
        <charset val="134"/>
      </rPr>
      <t>原则，发挥以奖代补激励作用，验收合格后，根据合格户数将申请资金按程序通过</t>
    </r>
    <r>
      <rPr>
        <sz val="20"/>
        <color theme="1"/>
        <rFont val="Times New Roman"/>
        <charset val="134"/>
      </rPr>
      <t>“</t>
    </r>
    <r>
      <rPr>
        <sz val="20"/>
        <color theme="1"/>
        <rFont val="方正仿宋简体"/>
        <charset val="134"/>
      </rPr>
      <t>一卡通</t>
    </r>
    <r>
      <rPr>
        <sz val="20"/>
        <color theme="1"/>
        <rFont val="Times New Roman"/>
        <charset val="134"/>
      </rPr>
      <t>”</t>
    </r>
    <r>
      <rPr>
        <sz val="20"/>
        <color theme="1"/>
        <rFont val="方正仿宋简体"/>
        <charset val="134"/>
      </rPr>
      <t>直接拨付到户。鸡鸭鹅养殖</t>
    </r>
    <r>
      <rPr>
        <sz val="20"/>
        <color theme="1"/>
        <rFont val="Times New Roman"/>
        <charset val="134"/>
      </rPr>
      <t>50</t>
    </r>
    <r>
      <rPr>
        <sz val="20"/>
        <color theme="1"/>
        <rFont val="方正仿宋简体"/>
        <charset val="134"/>
      </rPr>
      <t>羽以上的（饲养</t>
    </r>
    <r>
      <rPr>
        <sz val="20"/>
        <color theme="1"/>
        <rFont val="Times New Roman"/>
        <charset val="134"/>
      </rPr>
      <t>3</t>
    </r>
    <r>
      <rPr>
        <sz val="20"/>
        <color theme="1"/>
        <rFont val="方正仿宋简体"/>
        <charset val="134"/>
      </rPr>
      <t>个月以上），按照每羽</t>
    </r>
    <r>
      <rPr>
        <sz val="20"/>
        <color theme="1"/>
        <rFont val="Times New Roman"/>
        <charset val="134"/>
      </rPr>
      <t>10</t>
    </r>
    <r>
      <rPr>
        <sz val="20"/>
        <color theme="1"/>
        <rFont val="方正仿宋简体"/>
        <charset val="134"/>
      </rPr>
      <t>元的标准给予补助；肉鸽养殖</t>
    </r>
    <r>
      <rPr>
        <sz val="20"/>
        <color theme="1"/>
        <rFont val="Times New Roman"/>
        <charset val="134"/>
      </rPr>
      <t>100</t>
    </r>
    <r>
      <rPr>
        <sz val="20"/>
        <color theme="1"/>
        <rFont val="方正仿宋简体"/>
        <charset val="134"/>
      </rPr>
      <t>羽以上的（饲养</t>
    </r>
    <r>
      <rPr>
        <sz val="20"/>
        <color theme="1"/>
        <rFont val="Times New Roman"/>
        <charset val="134"/>
      </rPr>
      <t>30</t>
    </r>
    <r>
      <rPr>
        <sz val="20"/>
        <color theme="1"/>
        <rFont val="方正仿宋简体"/>
        <charset val="134"/>
      </rPr>
      <t>天以上），按照每羽</t>
    </r>
    <r>
      <rPr>
        <sz val="20"/>
        <color theme="1"/>
        <rFont val="Times New Roman"/>
        <charset val="134"/>
      </rPr>
      <t>3</t>
    </r>
    <r>
      <rPr>
        <sz val="20"/>
        <color theme="1"/>
        <rFont val="方正仿宋简体"/>
        <charset val="134"/>
      </rPr>
      <t>元的标准给予补助。其中：英吾斯塘乡</t>
    </r>
    <r>
      <rPr>
        <sz val="20"/>
        <color theme="1"/>
        <rFont val="Times New Roman"/>
        <charset val="134"/>
      </rPr>
      <t>10</t>
    </r>
    <r>
      <rPr>
        <sz val="20"/>
        <color theme="1"/>
        <rFont val="方正仿宋简体"/>
        <charset val="134"/>
      </rPr>
      <t>户</t>
    </r>
    <r>
      <rPr>
        <sz val="20"/>
        <color theme="1"/>
        <rFont val="Times New Roman"/>
        <charset val="134"/>
      </rPr>
      <t>1050</t>
    </r>
    <r>
      <rPr>
        <sz val="20"/>
        <color theme="1"/>
        <rFont val="方正仿宋简体"/>
        <charset val="134"/>
      </rPr>
      <t>羽、色力布亚镇</t>
    </r>
    <r>
      <rPr>
        <sz val="20"/>
        <color theme="1"/>
        <rFont val="Times New Roman"/>
        <charset val="134"/>
      </rPr>
      <t>46</t>
    </r>
    <r>
      <rPr>
        <sz val="20"/>
        <color theme="1"/>
        <rFont val="方正仿宋简体"/>
        <charset val="134"/>
      </rPr>
      <t>户</t>
    </r>
    <r>
      <rPr>
        <sz val="20"/>
        <color theme="1"/>
        <rFont val="Times New Roman"/>
        <charset val="134"/>
      </rPr>
      <t>4902</t>
    </r>
    <r>
      <rPr>
        <sz val="20"/>
        <color theme="1"/>
        <rFont val="方正仿宋简体"/>
        <charset val="134"/>
      </rPr>
      <t>羽、阿纳库勒乡</t>
    </r>
    <r>
      <rPr>
        <sz val="20"/>
        <color theme="1"/>
        <rFont val="Times New Roman"/>
        <charset val="134"/>
      </rPr>
      <t>65</t>
    </r>
    <r>
      <rPr>
        <sz val="20"/>
        <color theme="1"/>
        <rFont val="方正仿宋简体"/>
        <charset val="134"/>
      </rPr>
      <t>户</t>
    </r>
    <r>
      <rPr>
        <sz val="20"/>
        <color theme="1"/>
        <rFont val="Times New Roman"/>
        <charset val="134"/>
      </rPr>
      <t>6271</t>
    </r>
    <r>
      <rPr>
        <sz val="20"/>
        <color theme="1"/>
        <rFont val="方正仿宋简体"/>
        <charset val="134"/>
      </rPr>
      <t>羽。</t>
    </r>
  </si>
  <si>
    <t>羽</t>
  </si>
  <si>
    <r>
      <rPr>
        <sz val="20"/>
        <color theme="1"/>
        <rFont val="方正仿宋简体"/>
        <charset val="134"/>
      </rPr>
      <t>养殖鸡鸭鹅数量</t>
    </r>
    <r>
      <rPr>
        <sz val="20"/>
        <color theme="1"/>
        <rFont val="宋体"/>
        <charset val="134"/>
      </rPr>
      <t>≥</t>
    </r>
    <r>
      <rPr>
        <sz val="20"/>
        <color theme="1"/>
        <rFont val="Times New Roman"/>
        <charset val="134"/>
      </rPr>
      <t>3130</t>
    </r>
    <r>
      <rPr>
        <sz val="20"/>
        <color theme="1"/>
        <rFont val="方正仿宋简体"/>
        <charset val="134"/>
      </rPr>
      <t>羽、养殖肉鸽数量</t>
    </r>
    <r>
      <rPr>
        <sz val="20"/>
        <color theme="1"/>
        <rFont val="宋体"/>
        <charset val="134"/>
      </rPr>
      <t>≥</t>
    </r>
    <r>
      <rPr>
        <sz val="20"/>
        <color theme="1"/>
        <rFont val="Times New Roman"/>
        <charset val="134"/>
      </rPr>
      <t>9093</t>
    </r>
    <r>
      <rPr>
        <sz val="20"/>
        <color theme="1"/>
        <rFont val="方正仿宋简体"/>
        <charset val="134"/>
      </rPr>
      <t>羽，资金使用合规率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5.8579</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121</t>
    </r>
    <r>
      <rPr>
        <sz val="20"/>
        <color theme="1"/>
        <rFont val="方正仿宋简体"/>
        <charset val="134"/>
      </rPr>
      <t>户，通过项目实施，激发农户内生动力，有效推动庭院畜牧养殖发展。</t>
    </r>
  </si>
  <si>
    <t>BCX085</t>
  </si>
  <si>
    <r>
      <rPr>
        <sz val="20"/>
        <color theme="1"/>
        <rFont val="方正仿宋简体"/>
        <charset val="134"/>
      </rPr>
      <t>巴楚县</t>
    </r>
    <r>
      <rPr>
        <sz val="20"/>
        <color theme="1"/>
        <rFont val="Times New Roman"/>
        <charset val="134"/>
      </rPr>
      <t>2024</t>
    </r>
    <r>
      <rPr>
        <sz val="20"/>
        <color theme="1"/>
        <rFont val="方正仿宋简体"/>
        <charset val="134"/>
      </rPr>
      <t>年养殖配套设施建设项目</t>
    </r>
  </si>
  <si>
    <r>
      <rPr>
        <b/>
        <sz val="20"/>
        <color theme="1"/>
        <rFont val="方正仿宋简体"/>
        <charset val="134"/>
      </rPr>
      <t>总投资：</t>
    </r>
    <r>
      <rPr>
        <sz val="20"/>
        <color theme="1"/>
        <rFont val="Times New Roman"/>
        <charset val="134"/>
      </rPr>
      <t>1170.7</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养殖圈舍设施改造：发展牛羊等养殖并经营稳定，对原有养殖圈舍的围栏、食槽、饮水、棚顶、围墙等设施改造加固，符合规范养殖要求的，按照</t>
    </r>
    <r>
      <rPr>
        <sz val="20"/>
        <color theme="1"/>
        <rFont val="Times New Roman"/>
        <charset val="134"/>
      </rPr>
      <t>1000</t>
    </r>
    <r>
      <rPr>
        <sz val="20"/>
        <color theme="1"/>
        <rFont val="方正仿宋简体"/>
        <charset val="134"/>
      </rPr>
      <t>元的标准给予一次性补助。其中：阿瓦提镇</t>
    </r>
    <r>
      <rPr>
        <sz val="20"/>
        <color theme="1"/>
        <rFont val="Times New Roman"/>
        <charset val="134"/>
      </rPr>
      <t>844</t>
    </r>
    <r>
      <rPr>
        <sz val="20"/>
        <color theme="1"/>
        <rFont val="方正仿宋简体"/>
        <charset val="134"/>
      </rPr>
      <t>户</t>
    </r>
    <r>
      <rPr>
        <sz val="20"/>
        <color theme="1"/>
        <rFont val="Times New Roman"/>
        <charset val="134"/>
      </rPr>
      <t>844</t>
    </r>
    <r>
      <rPr>
        <sz val="20"/>
        <color theme="1"/>
        <rFont val="方正仿宋简体"/>
        <charset val="134"/>
      </rPr>
      <t>座、英吾斯塘乡</t>
    </r>
    <r>
      <rPr>
        <sz val="20"/>
        <color theme="1"/>
        <rFont val="Times New Roman"/>
        <charset val="134"/>
      </rPr>
      <t>921</t>
    </r>
    <r>
      <rPr>
        <sz val="20"/>
        <color theme="1"/>
        <rFont val="方正仿宋简体"/>
        <charset val="134"/>
      </rPr>
      <t>户</t>
    </r>
    <r>
      <rPr>
        <sz val="20"/>
        <color theme="1"/>
        <rFont val="Times New Roman"/>
        <charset val="134"/>
      </rPr>
      <t>921</t>
    </r>
    <r>
      <rPr>
        <sz val="20"/>
        <color theme="1"/>
        <rFont val="方正仿宋简体"/>
        <charset val="134"/>
      </rPr>
      <t>座、琼库尔恰克乡</t>
    </r>
    <r>
      <rPr>
        <sz val="20"/>
        <color theme="1"/>
        <rFont val="Times New Roman"/>
        <charset val="134"/>
      </rPr>
      <t>2930</t>
    </r>
    <r>
      <rPr>
        <sz val="20"/>
        <color theme="1"/>
        <rFont val="方正仿宋简体"/>
        <charset val="134"/>
      </rPr>
      <t>户</t>
    </r>
    <r>
      <rPr>
        <sz val="20"/>
        <color theme="1"/>
        <rFont val="Times New Roman"/>
        <charset val="134"/>
      </rPr>
      <t>2930</t>
    </r>
    <r>
      <rPr>
        <sz val="20"/>
        <color theme="1"/>
        <rFont val="方正仿宋简体"/>
        <charset val="134"/>
      </rPr>
      <t>座、色力布亚镇</t>
    </r>
    <r>
      <rPr>
        <sz val="20"/>
        <color theme="1"/>
        <rFont val="Times New Roman"/>
        <charset val="134"/>
      </rPr>
      <t>1217</t>
    </r>
    <r>
      <rPr>
        <sz val="20"/>
        <color theme="1"/>
        <rFont val="方正仿宋简体"/>
        <charset val="134"/>
      </rPr>
      <t>户</t>
    </r>
    <r>
      <rPr>
        <sz val="20"/>
        <color theme="1"/>
        <rFont val="Times New Roman"/>
        <charset val="134"/>
      </rPr>
      <t>1217</t>
    </r>
    <r>
      <rPr>
        <sz val="20"/>
        <color theme="1"/>
        <rFont val="方正仿宋简体"/>
        <charset val="134"/>
      </rPr>
      <t>座、阿拉格尔乡</t>
    </r>
    <r>
      <rPr>
        <sz val="20"/>
        <color theme="1"/>
        <rFont val="Times New Roman"/>
        <charset val="134"/>
      </rPr>
      <t>821</t>
    </r>
    <r>
      <rPr>
        <sz val="20"/>
        <color theme="1"/>
        <rFont val="方正仿宋简体"/>
        <charset val="134"/>
      </rPr>
      <t>户</t>
    </r>
    <r>
      <rPr>
        <sz val="20"/>
        <color theme="1"/>
        <rFont val="Times New Roman"/>
        <charset val="134"/>
      </rPr>
      <t>821</t>
    </r>
    <r>
      <rPr>
        <sz val="20"/>
        <color theme="1"/>
        <rFont val="方正仿宋简体"/>
        <charset val="134"/>
      </rPr>
      <t>座、阿克萨克玛热勒乡</t>
    </r>
    <r>
      <rPr>
        <sz val="20"/>
        <color theme="1"/>
        <rFont val="Times New Roman"/>
        <charset val="134"/>
      </rPr>
      <t>528</t>
    </r>
    <r>
      <rPr>
        <sz val="20"/>
        <color theme="1"/>
        <rFont val="方正仿宋简体"/>
        <charset val="134"/>
      </rPr>
      <t>户</t>
    </r>
    <r>
      <rPr>
        <sz val="20"/>
        <color theme="1"/>
        <rFont val="Times New Roman"/>
        <charset val="134"/>
      </rPr>
      <t>528</t>
    </r>
    <r>
      <rPr>
        <sz val="20"/>
        <color theme="1"/>
        <rFont val="方正仿宋简体"/>
        <charset val="134"/>
      </rPr>
      <t>座、夏马勒乡</t>
    </r>
    <r>
      <rPr>
        <sz val="20"/>
        <color theme="1"/>
        <rFont val="Times New Roman"/>
        <charset val="134"/>
      </rPr>
      <t>146</t>
    </r>
    <r>
      <rPr>
        <sz val="20"/>
        <color theme="1"/>
        <rFont val="方正仿宋简体"/>
        <charset val="134"/>
      </rPr>
      <t>户</t>
    </r>
    <r>
      <rPr>
        <sz val="20"/>
        <color theme="1"/>
        <rFont val="Times New Roman"/>
        <charset val="134"/>
      </rPr>
      <t>146</t>
    </r>
    <r>
      <rPr>
        <sz val="20"/>
        <color theme="1"/>
        <rFont val="方正仿宋简体"/>
        <charset val="134"/>
      </rPr>
      <t>座、阿纳库勒乡</t>
    </r>
    <r>
      <rPr>
        <sz val="20"/>
        <color theme="1"/>
        <rFont val="Times New Roman"/>
        <charset val="134"/>
      </rPr>
      <t>368</t>
    </r>
    <r>
      <rPr>
        <sz val="20"/>
        <color theme="1"/>
        <rFont val="方正仿宋简体"/>
        <charset val="134"/>
      </rPr>
      <t>户</t>
    </r>
    <r>
      <rPr>
        <sz val="20"/>
        <color theme="1"/>
        <rFont val="Times New Roman"/>
        <charset val="134"/>
      </rPr>
      <t>368</t>
    </r>
    <r>
      <rPr>
        <sz val="20"/>
        <color theme="1"/>
        <rFont val="方正仿宋简体"/>
        <charset val="134"/>
      </rPr>
      <t>座、巴楚镇</t>
    </r>
    <r>
      <rPr>
        <sz val="20"/>
        <color theme="1"/>
        <rFont val="Times New Roman"/>
        <charset val="134"/>
      </rPr>
      <t>60</t>
    </r>
    <r>
      <rPr>
        <sz val="20"/>
        <color theme="1"/>
        <rFont val="方正仿宋简体"/>
        <charset val="134"/>
      </rPr>
      <t>户</t>
    </r>
    <r>
      <rPr>
        <sz val="20"/>
        <color theme="1"/>
        <rFont val="Times New Roman"/>
        <charset val="134"/>
      </rPr>
      <t>60</t>
    </r>
    <r>
      <rPr>
        <sz val="20"/>
        <color theme="1"/>
        <rFont val="方正仿宋简体"/>
        <charset val="134"/>
      </rPr>
      <t>座、多来提巴格乡</t>
    </r>
    <r>
      <rPr>
        <sz val="20"/>
        <color theme="1"/>
        <rFont val="Times New Roman"/>
        <charset val="134"/>
      </rPr>
      <t>1818</t>
    </r>
    <r>
      <rPr>
        <sz val="20"/>
        <color theme="1"/>
        <rFont val="方正仿宋简体"/>
        <charset val="134"/>
      </rPr>
      <t>户</t>
    </r>
    <r>
      <rPr>
        <sz val="20"/>
        <color theme="1"/>
        <rFont val="Times New Roman"/>
        <charset val="134"/>
      </rPr>
      <t>1818</t>
    </r>
    <r>
      <rPr>
        <sz val="20"/>
        <color theme="1"/>
        <rFont val="方正仿宋简体"/>
        <charset val="134"/>
      </rPr>
      <t>座、恰尔巴格乡</t>
    </r>
    <r>
      <rPr>
        <sz val="20"/>
        <color theme="1"/>
        <rFont val="Times New Roman"/>
        <charset val="134"/>
      </rPr>
      <t>1998</t>
    </r>
    <r>
      <rPr>
        <sz val="20"/>
        <color theme="1"/>
        <rFont val="方正仿宋简体"/>
        <charset val="134"/>
      </rPr>
      <t>户</t>
    </r>
    <r>
      <rPr>
        <sz val="20"/>
        <color theme="1"/>
        <rFont val="Times New Roman"/>
        <charset val="134"/>
      </rPr>
      <t>1998</t>
    </r>
    <r>
      <rPr>
        <sz val="20"/>
        <color theme="1"/>
        <rFont val="方正仿宋简体"/>
        <charset val="134"/>
      </rPr>
      <t>座。</t>
    </r>
  </si>
  <si>
    <r>
      <rPr>
        <sz val="20"/>
        <color theme="1"/>
        <rFont val="方正仿宋简体"/>
        <charset val="134"/>
      </rPr>
      <t>改造圈舍</t>
    </r>
    <r>
      <rPr>
        <sz val="20"/>
        <color theme="1"/>
        <rFont val="宋体"/>
        <charset val="134"/>
      </rPr>
      <t>≥</t>
    </r>
    <r>
      <rPr>
        <sz val="20"/>
        <color theme="1"/>
        <rFont val="Times New Roman"/>
        <charset val="134"/>
      </rPr>
      <t>11707</t>
    </r>
    <r>
      <rPr>
        <sz val="20"/>
        <color theme="1"/>
        <rFont val="方正仿宋简体"/>
        <charset val="134"/>
      </rPr>
      <t>座，资金使用合规率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1170.7</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11707</t>
    </r>
    <r>
      <rPr>
        <sz val="20"/>
        <color theme="1"/>
        <rFont val="方正仿宋简体"/>
        <charset val="134"/>
      </rPr>
      <t>户，通过项目实施，激发农户内生动力，有效推动庭院畜牧养殖发展。</t>
    </r>
  </si>
  <si>
    <t>BCX086</t>
  </si>
  <si>
    <r>
      <rPr>
        <sz val="20"/>
        <color theme="1"/>
        <rFont val="方正仿宋简体"/>
        <charset val="134"/>
      </rPr>
      <t>巴楚县</t>
    </r>
    <r>
      <rPr>
        <sz val="20"/>
        <color theme="1"/>
        <rFont val="Times New Roman"/>
        <charset val="134"/>
      </rPr>
      <t>2024</t>
    </r>
    <r>
      <rPr>
        <sz val="20"/>
        <color theme="1"/>
        <rFont val="方正仿宋简体"/>
        <charset val="134"/>
      </rPr>
      <t>年主要粮食作物单产提升补助项目</t>
    </r>
  </si>
  <si>
    <r>
      <rPr>
        <b/>
        <sz val="20"/>
        <color theme="1"/>
        <rFont val="方正仿宋简体"/>
        <charset val="0"/>
      </rPr>
      <t>总投资：</t>
    </r>
    <r>
      <rPr>
        <sz val="20"/>
        <color theme="1"/>
        <rFont val="Times New Roman"/>
        <charset val="0"/>
      </rPr>
      <t>903.7653</t>
    </r>
    <r>
      <rPr>
        <sz val="20"/>
        <color theme="1"/>
        <rFont val="方正仿宋简体"/>
        <charset val="0"/>
      </rPr>
      <t>万元</t>
    </r>
    <r>
      <rPr>
        <b/>
        <sz val="20"/>
        <color theme="1"/>
        <rFont val="Times New Roman"/>
        <charset val="0"/>
      </rPr>
      <t xml:space="preserve">
</t>
    </r>
    <r>
      <rPr>
        <b/>
        <sz val="20"/>
        <color theme="1"/>
        <rFont val="方正仿宋简体"/>
        <charset val="0"/>
      </rPr>
      <t>建设内容：</t>
    </r>
    <r>
      <rPr>
        <sz val="20"/>
        <color theme="1"/>
        <rFont val="方正仿宋简体"/>
        <charset val="0"/>
      </rPr>
      <t>对脱贫户和监测对象种植冬小麦以收籽粒为生产目标，种植面积</t>
    </r>
    <r>
      <rPr>
        <sz val="20"/>
        <color theme="1"/>
        <rFont val="Times New Roman"/>
        <charset val="0"/>
      </rPr>
      <t>1</t>
    </r>
    <r>
      <rPr>
        <sz val="20"/>
        <color theme="1"/>
        <rFont val="方正仿宋简体"/>
        <charset val="0"/>
      </rPr>
      <t>亩以上，单产较上年（按照</t>
    </r>
    <r>
      <rPr>
        <sz val="20"/>
        <color theme="1"/>
        <rFont val="Times New Roman"/>
        <charset val="0"/>
      </rPr>
      <t>2023</t>
    </r>
    <r>
      <rPr>
        <sz val="20"/>
        <color theme="1"/>
        <rFont val="方正仿宋简体"/>
        <charset val="0"/>
      </rPr>
      <t>年统计部门反馈数据）提升</t>
    </r>
    <r>
      <rPr>
        <sz val="20"/>
        <color theme="1"/>
        <rFont val="Times New Roman"/>
        <charset val="0"/>
      </rPr>
      <t>1.5%</t>
    </r>
    <r>
      <rPr>
        <sz val="20"/>
        <color theme="1"/>
        <rFont val="方正仿宋简体"/>
        <charset val="0"/>
      </rPr>
      <t>以上，每亩补贴标准</t>
    </r>
    <r>
      <rPr>
        <sz val="20"/>
        <color theme="1"/>
        <rFont val="Times New Roman"/>
        <charset val="0"/>
      </rPr>
      <t>150</t>
    </r>
    <r>
      <rPr>
        <sz val="20"/>
        <color theme="1"/>
        <rFont val="方正仿宋简体"/>
        <charset val="0"/>
      </rPr>
      <t>元。其中：阿瓦提镇</t>
    </r>
    <r>
      <rPr>
        <sz val="20"/>
        <color theme="1"/>
        <rFont val="Times New Roman"/>
        <charset val="0"/>
      </rPr>
      <t>621</t>
    </r>
    <r>
      <rPr>
        <sz val="20"/>
        <color theme="1"/>
        <rFont val="方正仿宋简体"/>
        <charset val="0"/>
      </rPr>
      <t>户</t>
    </r>
    <r>
      <rPr>
        <sz val="20"/>
        <color theme="1"/>
        <rFont val="Times New Roman"/>
        <charset val="0"/>
      </rPr>
      <t>3902.5</t>
    </r>
    <r>
      <rPr>
        <sz val="20"/>
        <color theme="1"/>
        <rFont val="方正仿宋简体"/>
        <charset val="0"/>
      </rPr>
      <t>亩、英吾斯塘乡</t>
    </r>
    <r>
      <rPr>
        <sz val="20"/>
        <color theme="1"/>
        <rFont val="Times New Roman"/>
        <charset val="0"/>
      </rPr>
      <t>634</t>
    </r>
    <r>
      <rPr>
        <sz val="20"/>
        <color theme="1"/>
        <rFont val="方正仿宋简体"/>
        <charset val="0"/>
      </rPr>
      <t>户</t>
    </r>
    <r>
      <rPr>
        <sz val="20"/>
        <color theme="1"/>
        <rFont val="Times New Roman"/>
        <charset val="0"/>
      </rPr>
      <t>4883.62</t>
    </r>
    <r>
      <rPr>
        <sz val="20"/>
        <color theme="1"/>
        <rFont val="方正仿宋简体"/>
        <charset val="0"/>
      </rPr>
      <t>亩、琼库尔恰克乡</t>
    </r>
    <r>
      <rPr>
        <sz val="20"/>
        <color theme="1"/>
        <rFont val="Times New Roman"/>
        <charset val="0"/>
      </rPr>
      <t>2365</t>
    </r>
    <r>
      <rPr>
        <sz val="20"/>
        <color theme="1"/>
        <rFont val="方正仿宋简体"/>
        <charset val="0"/>
      </rPr>
      <t>户</t>
    </r>
    <r>
      <rPr>
        <sz val="20"/>
        <color theme="1"/>
        <rFont val="Times New Roman"/>
        <charset val="0"/>
      </rPr>
      <t>15744.33</t>
    </r>
    <r>
      <rPr>
        <sz val="20"/>
        <color theme="1"/>
        <rFont val="方正仿宋简体"/>
        <charset val="0"/>
      </rPr>
      <t>亩、色力布亚镇</t>
    </r>
    <r>
      <rPr>
        <sz val="20"/>
        <color theme="1"/>
        <rFont val="Times New Roman"/>
        <charset val="0"/>
      </rPr>
      <t>1211</t>
    </r>
    <r>
      <rPr>
        <sz val="20"/>
        <color theme="1"/>
        <rFont val="方正仿宋简体"/>
        <charset val="0"/>
      </rPr>
      <t>户</t>
    </r>
    <r>
      <rPr>
        <sz val="20"/>
        <color theme="1"/>
        <rFont val="Times New Roman"/>
        <charset val="0"/>
      </rPr>
      <t>7830.4</t>
    </r>
    <r>
      <rPr>
        <sz val="20"/>
        <color theme="1"/>
        <rFont val="方正仿宋简体"/>
        <charset val="0"/>
      </rPr>
      <t>亩、阿拉格尔乡</t>
    </r>
    <r>
      <rPr>
        <sz val="20"/>
        <color theme="1"/>
        <rFont val="Times New Roman"/>
        <charset val="0"/>
      </rPr>
      <t>41</t>
    </r>
    <r>
      <rPr>
        <sz val="20"/>
        <color theme="1"/>
        <rFont val="方正仿宋简体"/>
        <charset val="0"/>
      </rPr>
      <t>户</t>
    </r>
    <r>
      <rPr>
        <sz val="20"/>
        <color theme="1"/>
        <rFont val="Times New Roman"/>
        <charset val="0"/>
      </rPr>
      <t>353.96</t>
    </r>
    <r>
      <rPr>
        <sz val="20"/>
        <color theme="1"/>
        <rFont val="方正仿宋简体"/>
        <charset val="0"/>
      </rPr>
      <t>亩、阿克萨克马热勒乡</t>
    </r>
    <r>
      <rPr>
        <sz val="20"/>
        <color theme="1"/>
        <rFont val="Times New Roman"/>
        <charset val="0"/>
      </rPr>
      <t>354</t>
    </r>
    <r>
      <rPr>
        <sz val="20"/>
        <color theme="1"/>
        <rFont val="方正仿宋简体"/>
        <charset val="0"/>
      </rPr>
      <t>户</t>
    </r>
    <r>
      <rPr>
        <sz val="20"/>
        <color theme="1"/>
        <rFont val="Times New Roman"/>
        <charset val="0"/>
      </rPr>
      <t>3567.83</t>
    </r>
    <r>
      <rPr>
        <sz val="20"/>
        <color theme="1"/>
        <rFont val="方正仿宋简体"/>
        <charset val="0"/>
      </rPr>
      <t>亩、夏马勒乡</t>
    </r>
    <r>
      <rPr>
        <sz val="20"/>
        <color theme="1"/>
        <rFont val="Times New Roman"/>
        <charset val="0"/>
      </rPr>
      <t>194</t>
    </r>
    <r>
      <rPr>
        <sz val="20"/>
        <color theme="1"/>
        <rFont val="方正仿宋简体"/>
        <charset val="0"/>
      </rPr>
      <t>户</t>
    </r>
    <r>
      <rPr>
        <sz val="20"/>
        <color theme="1"/>
        <rFont val="Times New Roman"/>
        <charset val="0"/>
      </rPr>
      <t>1195.48</t>
    </r>
    <r>
      <rPr>
        <sz val="20"/>
        <color theme="1"/>
        <rFont val="方正仿宋简体"/>
        <charset val="0"/>
      </rPr>
      <t>亩、阿纳库勒乡</t>
    </r>
    <r>
      <rPr>
        <sz val="20"/>
        <color theme="1"/>
        <rFont val="Times New Roman"/>
        <charset val="0"/>
      </rPr>
      <t>305</t>
    </r>
    <r>
      <rPr>
        <sz val="20"/>
        <color theme="1"/>
        <rFont val="方正仿宋简体"/>
        <charset val="0"/>
      </rPr>
      <t>户</t>
    </r>
    <r>
      <rPr>
        <sz val="20"/>
        <color theme="1"/>
        <rFont val="Times New Roman"/>
        <charset val="0"/>
      </rPr>
      <t>2499.48</t>
    </r>
    <r>
      <rPr>
        <sz val="20"/>
        <color theme="1"/>
        <rFont val="方正仿宋简体"/>
        <charset val="0"/>
      </rPr>
      <t>亩、巴楚镇</t>
    </r>
    <r>
      <rPr>
        <sz val="20"/>
        <color theme="1"/>
        <rFont val="Times New Roman"/>
        <charset val="0"/>
      </rPr>
      <t>36</t>
    </r>
    <r>
      <rPr>
        <sz val="20"/>
        <color theme="1"/>
        <rFont val="方正仿宋简体"/>
        <charset val="0"/>
      </rPr>
      <t>户</t>
    </r>
    <r>
      <rPr>
        <sz val="20"/>
        <color theme="1"/>
        <rFont val="Times New Roman"/>
        <charset val="0"/>
      </rPr>
      <t>290.22</t>
    </r>
    <r>
      <rPr>
        <sz val="20"/>
        <color theme="1"/>
        <rFont val="方正仿宋简体"/>
        <charset val="0"/>
      </rPr>
      <t>亩、多来提巴格乡</t>
    </r>
    <r>
      <rPr>
        <sz val="20"/>
        <color theme="1"/>
        <rFont val="Times New Roman"/>
        <charset val="0"/>
      </rPr>
      <t>1202</t>
    </r>
    <r>
      <rPr>
        <sz val="20"/>
        <color theme="1"/>
        <rFont val="方正仿宋简体"/>
        <charset val="0"/>
      </rPr>
      <t>户</t>
    </r>
    <r>
      <rPr>
        <sz val="20"/>
        <color theme="1"/>
        <rFont val="Times New Roman"/>
        <charset val="0"/>
      </rPr>
      <t>8742.4</t>
    </r>
    <r>
      <rPr>
        <sz val="20"/>
        <color theme="1"/>
        <rFont val="方正仿宋简体"/>
        <charset val="0"/>
      </rPr>
      <t>亩、恰尔巴格乡</t>
    </r>
    <r>
      <rPr>
        <sz val="20"/>
        <color theme="1"/>
        <rFont val="Times New Roman"/>
        <charset val="0"/>
      </rPr>
      <t>1382</t>
    </r>
    <r>
      <rPr>
        <sz val="20"/>
        <color theme="1"/>
        <rFont val="方正仿宋简体"/>
        <charset val="0"/>
      </rPr>
      <t>户</t>
    </r>
    <r>
      <rPr>
        <sz val="20"/>
        <color theme="1"/>
        <rFont val="Times New Roman"/>
        <charset val="0"/>
      </rPr>
      <t>11233.4</t>
    </r>
    <r>
      <rPr>
        <sz val="20"/>
        <color theme="1"/>
        <rFont val="方正仿宋简体"/>
        <charset val="0"/>
      </rPr>
      <t>亩、三岔口镇</t>
    </r>
    <r>
      <rPr>
        <sz val="20"/>
        <color theme="1"/>
        <rFont val="Times New Roman"/>
        <charset val="0"/>
      </rPr>
      <t>3</t>
    </r>
    <r>
      <rPr>
        <sz val="20"/>
        <color theme="1"/>
        <rFont val="方正仿宋简体"/>
        <charset val="0"/>
      </rPr>
      <t>户</t>
    </r>
    <r>
      <rPr>
        <sz val="20"/>
        <color theme="1"/>
        <rFont val="Times New Roman"/>
        <charset val="0"/>
      </rPr>
      <t>7.4</t>
    </r>
    <r>
      <rPr>
        <sz val="20"/>
        <color theme="1"/>
        <rFont val="方正仿宋简体"/>
        <charset val="0"/>
      </rPr>
      <t>亩。</t>
    </r>
  </si>
  <si>
    <t>耿德一、罗建新、包永瑞、高疆、蒋久健、李鹏辉、潘荣森、木拉提·库尔班、牛振东、汪生龙、刘山山、贾中元、田兵兵</t>
  </si>
  <si>
    <r>
      <rPr>
        <sz val="20"/>
        <color theme="1"/>
        <rFont val="方正仿宋简体"/>
        <charset val="134"/>
      </rPr>
      <t>补贴小麦种植面积</t>
    </r>
    <r>
      <rPr>
        <sz val="20"/>
        <color theme="1"/>
        <rFont val="宋体"/>
        <charset val="134"/>
      </rPr>
      <t>≥</t>
    </r>
    <r>
      <rPr>
        <sz val="20"/>
        <color theme="1"/>
        <rFont val="Times New Roman"/>
        <charset val="134"/>
      </rPr>
      <t>60251.02</t>
    </r>
    <r>
      <rPr>
        <sz val="20"/>
        <color theme="1"/>
        <rFont val="方正仿宋简体"/>
        <charset val="134"/>
      </rPr>
      <t>亩，资金使用合规率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895.1208</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8348</t>
    </r>
    <r>
      <rPr>
        <sz val="20"/>
        <color theme="1"/>
        <rFont val="方正仿宋简体"/>
        <charset val="134"/>
      </rPr>
      <t>户，通过项目实施，激发农户内生动力，有效保障粮食安全。</t>
    </r>
  </si>
  <si>
    <r>
      <rPr>
        <sz val="20"/>
        <color theme="1"/>
        <rFont val="方正仿宋简体"/>
        <charset val="134"/>
      </rPr>
      <t>巴党农领发〔</t>
    </r>
    <r>
      <rPr>
        <sz val="20"/>
        <color theme="1"/>
        <rFont val="Times New Roman"/>
        <charset val="134"/>
      </rPr>
      <t>2024</t>
    </r>
    <r>
      <rPr>
        <sz val="20"/>
        <color theme="1"/>
        <rFont val="方正仿宋简体"/>
        <charset val="134"/>
      </rPr>
      <t>〕</t>
    </r>
    <r>
      <rPr>
        <sz val="20"/>
        <color theme="1"/>
        <rFont val="Times New Roman"/>
        <charset val="134"/>
      </rPr>
      <t>7</t>
    </r>
    <r>
      <rPr>
        <sz val="20"/>
        <color theme="1"/>
        <rFont val="方正仿宋简体"/>
        <charset val="134"/>
      </rPr>
      <t>号</t>
    </r>
  </si>
  <si>
    <t>BCX087</t>
  </si>
  <si>
    <r>
      <rPr>
        <sz val="20"/>
        <color theme="1"/>
        <rFont val="方正仿宋简体"/>
        <charset val="134"/>
      </rPr>
      <t>巴楚县</t>
    </r>
    <r>
      <rPr>
        <sz val="20"/>
        <color theme="1"/>
        <rFont val="Times New Roman"/>
        <charset val="134"/>
      </rPr>
      <t>2024</t>
    </r>
    <r>
      <rPr>
        <sz val="20"/>
        <color theme="1"/>
        <rFont val="方正仿宋简体"/>
        <charset val="134"/>
      </rPr>
      <t>年农业生产关键技术应用补助项目</t>
    </r>
  </si>
  <si>
    <t>英吾斯塘乡、琼库尔恰克乡、阿拉格尔乡、阿克萨克马热勒乡、夏马勒乡、阿纳库勒乡、多来提巴格乡、恰尔巴格乡</t>
  </si>
  <si>
    <r>
      <rPr>
        <b/>
        <sz val="20"/>
        <color theme="1"/>
        <rFont val="方正仿宋简体"/>
        <charset val="134"/>
      </rPr>
      <t>总投资：</t>
    </r>
    <r>
      <rPr>
        <sz val="20"/>
        <color theme="1"/>
        <rFont val="Times New Roman"/>
        <charset val="134"/>
      </rPr>
      <t>58.36095</t>
    </r>
    <r>
      <rPr>
        <sz val="20"/>
        <color theme="1"/>
        <rFont val="方正仿宋简体"/>
        <charset val="134"/>
      </rPr>
      <t>万元</t>
    </r>
    <r>
      <rPr>
        <b/>
        <sz val="20"/>
        <color theme="1"/>
        <rFont val="Times New Roman"/>
        <charset val="134"/>
      </rPr>
      <t xml:space="preserve">
</t>
    </r>
    <r>
      <rPr>
        <b/>
        <sz val="20"/>
        <color theme="1"/>
        <rFont val="方正仿宋简体"/>
        <charset val="134"/>
      </rPr>
      <t>建设内容：</t>
    </r>
    <r>
      <rPr>
        <sz val="20"/>
        <color theme="1"/>
        <rFont val="方正仿宋简体"/>
        <charset val="134"/>
      </rPr>
      <t>对脱贫户和监测对象实施节水滴灌灌溉模式，实现水肥一体化种植的，按照每亩</t>
    </r>
    <r>
      <rPr>
        <sz val="20"/>
        <color theme="1"/>
        <rFont val="Times New Roman"/>
        <charset val="134"/>
      </rPr>
      <t>30</t>
    </r>
    <r>
      <rPr>
        <sz val="20"/>
        <color theme="1"/>
        <rFont val="方正仿宋简体"/>
        <charset val="134"/>
      </rPr>
      <t>元的标准给予补助，其中：英吾斯塘乡</t>
    </r>
    <r>
      <rPr>
        <sz val="20"/>
        <color theme="1"/>
        <rFont val="Times New Roman"/>
        <charset val="134"/>
      </rPr>
      <t>132</t>
    </r>
    <r>
      <rPr>
        <sz val="20"/>
        <color theme="1"/>
        <rFont val="方正仿宋简体"/>
        <charset val="134"/>
      </rPr>
      <t>户</t>
    </r>
    <r>
      <rPr>
        <sz val="20"/>
        <color theme="1"/>
        <rFont val="Times New Roman"/>
        <charset val="134"/>
      </rPr>
      <t>1136.77</t>
    </r>
    <r>
      <rPr>
        <sz val="20"/>
        <color theme="1"/>
        <rFont val="方正仿宋简体"/>
        <charset val="134"/>
      </rPr>
      <t>亩、琼库尔恰克乡</t>
    </r>
    <r>
      <rPr>
        <sz val="20"/>
        <color theme="1"/>
        <rFont val="Times New Roman"/>
        <charset val="134"/>
      </rPr>
      <t>116</t>
    </r>
    <r>
      <rPr>
        <sz val="20"/>
        <color theme="1"/>
        <rFont val="方正仿宋简体"/>
        <charset val="134"/>
      </rPr>
      <t>户</t>
    </r>
    <r>
      <rPr>
        <sz val="20"/>
        <color theme="1"/>
        <rFont val="Times New Roman"/>
        <charset val="134"/>
      </rPr>
      <t>667.3</t>
    </r>
    <r>
      <rPr>
        <sz val="20"/>
        <color theme="1"/>
        <rFont val="方正仿宋简体"/>
        <charset val="134"/>
      </rPr>
      <t>亩、阿拉格尔乡</t>
    </r>
    <r>
      <rPr>
        <sz val="20"/>
        <color theme="1"/>
        <rFont val="Times New Roman"/>
        <charset val="134"/>
      </rPr>
      <t>205</t>
    </r>
    <r>
      <rPr>
        <sz val="20"/>
        <color theme="1"/>
        <rFont val="方正仿宋简体"/>
        <charset val="134"/>
      </rPr>
      <t>户</t>
    </r>
    <r>
      <rPr>
        <sz val="20"/>
        <color theme="1"/>
        <rFont val="Times New Roman"/>
        <charset val="134"/>
      </rPr>
      <t>2127.56</t>
    </r>
    <r>
      <rPr>
        <sz val="20"/>
        <color theme="1"/>
        <rFont val="方正仿宋简体"/>
        <charset val="134"/>
      </rPr>
      <t>亩、阿克萨克马热勒乡</t>
    </r>
    <r>
      <rPr>
        <sz val="20"/>
        <color theme="1"/>
        <rFont val="Times New Roman"/>
        <charset val="134"/>
      </rPr>
      <t>6</t>
    </r>
    <r>
      <rPr>
        <sz val="20"/>
        <color theme="1"/>
        <rFont val="方正仿宋简体"/>
        <charset val="134"/>
      </rPr>
      <t>户</t>
    </r>
    <r>
      <rPr>
        <sz val="20"/>
        <color theme="1"/>
        <rFont val="Times New Roman"/>
        <charset val="134"/>
      </rPr>
      <t>62.03</t>
    </r>
    <r>
      <rPr>
        <sz val="20"/>
        <color theme="1"/>
        <rFont val="方正仿宋简体"/>
        <charset val="134"/>
      </rPr>
      <t>亩、夏马勒乡</t>
    </r>
    <r>
      <rPr>
        <sz val="20"/>
        <color theme="1"/>
        <rFont val="Times New Roman"/>
        <charset val="134"/>
      </rPr>
      <t>86</t>
    </r>
    <r>
      <rPr>
        <sz val="20"/>
        <color theme="1"/>
        <rFont val="方正仿宋简体"/>
        <charset val="134"/>
      </rPr>
      <t>户</t>
    </r>
    <r>
      <rPr>
        <sz val="20"/>
        <color theme="1"/>
        <rFont val="Times New Roman"/>
        <charset val="134"/>
      </rPr>
      <t>584.6</t>
    </r>
    <r>
      <rPr>
        <sz val="20"/>
        <color theme="1"/>
        <rFont val="方正仿宋简体"/>
        <charset val="134"/>
      </rPr>
      <t>亩、阿纳库勒乡</t>
    </r>
    <r>
      <rPr>
        <sz val="20"/>
        <color theme="1"/>
        <rFont val="Times New Roman"/>
        <charset val="134"/>
      </rPr>
      <t>149</t>
    </r>
    <r>
      <rPr>
        <sz val="20"/>
        <color theme="1"/>
        <rFont val="方正仿宋简体"/>
        <charset val="134"/>
      </rPr>
      <t>户</t>
    </r>
    <r>
      <rPr>
        <sz val="20"/>
        <color theme="1"/>
        <rFont val="Times New Roman"/>
        <charset val="134"/>
      </rPr>
      <t>2304.7</t>
    </r>
    <r>
      <rPr>
        <sz val="20"/>
        <color theme="1"/>
        <rFont val="方正仿宋简体"/>
        <charset val="134"/>
      </rPr>
      <t>亩、多来提巴格乡</t>
    </r>
    <r>
      <rPr>
        <sz val="20"/>
        <color theme="1"/>
        <rFont val="Times New Roman"/>
        <charset val="134"/>
      </rPr>
      <t>1152</t>
    </r>
    <r>
      <rPr>
        <sz val="20"/>
        <color theme="1"/>
        <rFont val="方正仿宋简体"/>
        <charset val="134"/>
      </rPr>
      <t>户</t>
    </r>
    <r>
      <rPr>
        <sz val="20"/>
        <color theme="1"/>
        <rFont val="Times New Roman"/>
        <charset val="134"/>
      </rPr>
      <t>8394.8</t>
    </r>
    <r>
      <rPr>
        <sz val="20"/>
        <color theme="1"/>
        <rFont val="方正仿宋简体"/>
        <charset val="134"/>
      </rPr>
      <t>亩、恰尔巴格乡</t>
    </r>
    <r>
      <rPr>
        <sz val="20"/>
        <color theme="1"/>
        <rFont val="Times New Roman"/>
        <charset val="134"/>
      </rPr>
      <t>476</t>
    </r>
    <r>
      <rPr>
        <sz val="20"/>
        <color theme="1"/>
        <rFont val="方正仿宋简体"/>
        <charset val="134"/>
      </rPr>
      <t>户</t>
    </r>
    <r>
      <rPr>
        <sz val="20"/>
        <color theme="1"/>
        <rFont val="Times New Roman"/>
        <charset val="134"/>
      </rPr>
      <t>4175.89</t>
    </r>
    <r>
      <rPr>
        <sz val="20"/>
        <color theme="1"/>
        <rFont val="方正仿宋简体"/>
        <charset val="134"/>
      </rPr>
      <t>亩。</t>
    </r>
  </si>
  <si>
    <t>耿德一、包永瑞、高疆、李鹏辉、潘荣森、木拉提·库尔班、牛振东、刘山山、贾中元</t>
  </si>
  <si>
    <r>
      <rPr>
        <sz val="20"/>
        <color theme="1"/>
        <rFont val="方正仿宋简体"/>
        <charset val="134"/>
      </rPr>
      <t>补贴节水滴灌面积</t>
    </r>
    <r>
      <rPr>
        <sz val="20"/>
        <color theme="1"/>
        <rFont val="宋体"/>
        <charset val="134"/>
      </rPr>
      <t>≥</t>
    </r>
    <r>
      <rPr>
        <sz val="20"/>
        <color theme="1"/>
        <rFont val="Times New Roman"/>
        <charset val="134"/>
      </rPr>
      <t>19453.65</t>
    </r>
    <r>
      <rPr>
        <sz val="20"/>
        <color theme="1"/>
        <rFont val="方正仿宋简体"/>
        <charset val="134"/>
      </rPr>
      <t>亩，资金使用合规率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58.36095</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2322</t>
    </r>
    <r>
      <rPr>
        <sz val="20"/>
        <color theme="1"/>
        <rFont val="方正仿宋简体"/>
        <charset val="134"/>
      </rPr>
      <t>户，通过项目实施，激发农户内生动力，有效保障粮食安全。</t>
    </r>
  </si>
  <si>
    <t>BCX088</t>
  </si>
  <si>
    <r>
      <rPr>
        <sz val="20"/>
        <color theme="1"/>
        <rFont val="方正仿宋简体"/>
        <charset val="134"/>
      </rPr>
      <t>巴楚县</t>
    </r>
    <r>
      <rPr>
        <sz val="20"/>
        <color theme="1"/>
        <rFont val="Times New Roman"/>
        <charset val="134"/>
      </rPr>
      <t>2024</t>
    </r>
    <r>
      <rPr>
        <sz val="20"/>
        <color theme="1"/>
        <rFont val="方正仿宋简体"/>
        <charset val="134"/>
      </rPr>
      <t>年农业社会化服务补助项目</t>
    </r>
  </si>
  <si>
    <r>
      <rPr>
        <b/>
        <sz val="20"/>
        <color theme="1"/>
        <rFont val="方正仿宋简体"/>
        <charset val="134"/>
      </rPr>
      <t>总投资：</t>
    </r>
    <r>
      <rPr>
        <sz val="20"/>
        <color theme="1"/>
        <rFont val="Times New Roman"/>
        <charset val="134"/>
      </rPr>
      <t>8.7807</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对脱贫户和监测对象采取由农业社会化服务组织开展耕、种、管、收全环节托管服务的，按照每亩</t>
    </r>
    <r>
      <rPr>
        <sz val="20"/>
        <color theme="1"/>
        <rFont val="Times New Roman"/>
        <charset val="134"/>
      </rPr>
      <t>100</t>
    </r>
    <r>
      <rPr>
        <sz val="20"/>
        <color theme="1"/>
        <rFont val="方正仿宋简体"/>
        <charset val="134"/>
      </rPr>
      <t>元的标准给予补助；其中：英吾斯塘乡</t>
    </r>
    <r>
      <rPr>
        <sz val="20"/>
        <color theme="1"/>
        <rFont val="Times New Roman"/>
        <charset val="134"/>
      </rPr>
      <t>91</t>
    </r>
    <r>
      <rPr>
        <sz val="20"/>
        <color theme="1"/>
        <rFont val="方正仿宋简体"/>
        <charset val="134"/>
      </rPr>
      <t>户</t>
    </r>
    <r>
      <rPr>
        <sz val="20"/>
        <color theme="1"/>
        <rFont val="Times New Roman"/>
        <charset val="134"/>
      </rPr>
      <t>878.07</t>
    </r>
    <r>
      <rPr>
        <sz val="20"/>
        <color theme="1"/>
        <rFont val="方正仿宋简体"/>
        <charset val="134"/>
      </rPr>
      <t>亩。</t>
    </r>
  </si>
  <si>
    <r>
      <rPr>
        <sz val="20"/>
        <color theme="1"/>
        <rFont val="方正仿宋简体"/>
        <charset val="134"/>
      </rPr>
      <t>补贴农业社会化服务面积</t>
    </r>
    <r>
      <rPr>
        <sz val="20"/>
        <color theme="1"/>
        <rFont val="宋体"/>
        <charset val="134"/>
      </rPr>
      <t>≥</t>
    </r>
    <r>
      <rPr>
        <sz val="20"/>
        <color theme="1"/>
        <rFont val="Times New Roman"/>
        <charset val="134"/>
      </rPr>
      <t>878.07</t>
    </r>
    <r>
      <rPr>
        <sz val="20"/>
        <color theme="1"/>
        <rFont val="方正仿宋简体"/>
        <charset val="134"/>
      </rPr>
      <t>亩，资金使用合规率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8.7807</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91</t>
    </r>
    <r>
      <rPr>
        <sz val="20"/>
        <color theme="1"/>
        <rFont val="方正仿宋简体"/>
        <charset val="134"/>
      </rPr>
      <t>户，通过项目实施，激发农户内生动力，有效保障粮食安全。</t>
    </r>
  </si>
  <si>
    <t>BCX092</t>
  </si>
  <si>
    <t>林果业品种优化补助项目</t>
  </si>
  <si>
    <t>林草基地建设</t>
  </si>
  <si>
    <t>阿瓦提镇、英吾斯塘乡、色力布亚镇、阿克萨克马热勒乡</t>
  </si>
  <si>
    <r>
      <rPr>
        <b/>
        <sz val="20"/>
        <color theme="1"/>
        <rFont val="方正仿宋简体"/>
        <charset val="0"/>
      </rPr>
      <t>总投资：</t>
    </r>
    <r>
      <rPr>
        <sz val="20"/>
        <color theme="1"/>
        <rFont val="Times New Roman"/>
        <charset val="0"/>
      </rPr>
      <t>81.846</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对脱贫户和监测对象实施林果业扶持以奖代补项目。坚持</t>
    </r>
    <r>
      <rPr>
        <sz val="20"/>
        <color theme="1"/>
        <rFont val="Times New Roman"/>
        <charset val="0"/>
      </rPr>
      <t>“</t>
    </r>
    <r>
      <rPr>
        <sz val="20"/>
        <color theme="1"/>
        <rFont val="方正仿宋简体"/>
        <charset val="0"/>
      </rPr>
      <t>先干后补，干好再补</t>
    </r>
    <r>
      <rPr>
        <sz val="20"/>
        <color theme="1"/>
        <rFont val="Times New Roman"/>
        <charset val="0"/>
      </rPr>
      <t>”</t>
    </r>
    <r>
      <rPr>
        <sz val="20"/>
        <color theme="1"/>
        <rFont val="方正仿宋简体"/>
        <charset val="0"/>
      </rPr>
      <t>原则，发挥以奖代补激励作用，验收合格后，根据合格户数将申请资金按程序通过</t>
    </r>
    <r>
      <rPr>
        <sz val="20"/>
        <color theme="1"/>
        <rFont val="Times New Roman"/>
        <charset val="0"/>
      </rPr>
      <t>“</t>
    </r>
    <r>
      <rPr>
        <sz val="20"/>
        <color theme="1"/>
        <rFont val="方正仿宋简体"/>
        <charset val="0"/>
      </rPr>
      <t>一卡通</t>
    </r>
    <r>
      <rPr>
        <sz val="20"/>
        <color theme="1"/>
        <rFont val="Times New Roman"/>
        <charset val="0"/>
      </rPr>
      <t>”</t>
    </r>
    <r>
      <rPr>
        <sz val="20"/>
        <color theme="1"/>
        <rFont val="方正仿宋简体"/>
        <charset val="0"/>
      </rPr>
      <t>直接拨付到户。对核桃，红枣采取高接换头，补齐缺株等措施进行品种统一和更新改良，嫁接成活率达到</t>
    </r>
    <r>
      <rPr>
        <sz val="20"/>
        <color theme="1"/>
        <rFont val="Times New Roman"/>
        <charset val="0"/>
      </rPr>
      <t>85%</t>
    </r>
    <r>
      <rPr>
        <sz val="20"/>
        <color theme="1"/>
        <rFont val="方正仿宋简体"/>
        <charset val="0"/>
      </rPr>
      <t>，良种覆盖率</t>
    </r>
    <r>
      <rPr>
        <sz val="20"/>
        <color theme="1"/>
        <rFont val="Times New Roman"/>
        <charset val="0"/>
      </rPr>
      <t>90%</t>
    </r>
    <r>
      <rPr>
        <sz val="20"/>
        <color theme="1"/>
        <rFont val="方正仿宋简体"/>
        <charset val="0"/>
      </rPr>
      <t>以上的，核桃按照</t>
    </r>
    <r>
      <rPr>
        <sz val="20"/>
        <color theme="1"/>
        <rFont val="Times New Roman"/>
        <charset val="0"/>
      </rPr>
      <t>20</t>
    </r>
    <r>
      <rPr>
        <sz val="20"/>
        <color theme="1"/>
        <rFont val="方正仿宋简体"/>
        <charset val="0"/>
      </rPr>
      <t>元</t>
    </r>
    <r>
      <rPr>
        <sz val="20"/>
        <color theme="1"/>
        <rFont val="Times New Roman"/>
        <charset val="0"/>
      </rPr>
      <t>/</t>
    </r>
    <r>
      <rPr>
        <sz val="20"/>
        <color theme="1"/>
        <rFont val="方正仿宋简体"/>
        <charset val="0"/>
      </rPr>
      <t>株，每亩补助标准不超过</t>
    </r>
    <r>
      <rPr>
        <sz val="20"/>
        <color theme="1"/>
        <rFont val="Times New Roman"/>
        <charset val="0"/>
      </rPr>
      <t>400</t>
    </r>
    <r>
      <rPr>
        <sz val="20"/>
        <color theme="1"/>
        <rFont val="方正仿宋简体"/>
        <charset val="0"/>
      </rPr>
      <t>元，合计补助</t>
    </r>
    <r>
      <rPr>
        <sz val="20"/>
        <color theme="1"/>
        <rFont val="Times New Roman"/>
        <charset val="0"/>
      </rPr>
      <t>460</t>
    </r>
    <r>
      <rPr>
        <sz val="20"/>
        <color theme="1"/>
        <rFont val="方正仿宋简体"/>
        <charset val="0"/>
      </rPr>
      <t>户</t>
    </r>
    <r>
      <rPr>
        <sz val="20"/>
        <color theme="1"/>
        <rFont val="Times New Roman"/>
        <charset val="0"/>
      </rPr>
      <t>40575</t>
    </r>
    <r>
      <rPr>
        <sz val="20"/>
        <color theme="1"/>
        <rFont val="方正仿宋简体"/>
        <charset val="0"/>
      </rPr>
      <t>株，其中：阿瓦提镇</t>
    </r>
    <r>
      <rPr>
        <sz val="20"/>
        <color theme="1"/>
        <rFont val="Times New Roman"/>
        <charset val="0"/>
      </rPr>
      <t>195</t>
    </r>
    <r>
      <rPr>
        <sz val="20"/>
        <color theme="1"/>
        <rFont val="方正仿宋简体"/>
        <charset val="0"/>
      </rPr>
      <t>户</t>
    </r>
    <r>
      <rPr>
        <sz val="20"/>
        <color theme="1"/>
        <rFont val="Times New Roman"/>
        <charset val="0"/>
      </rPr>
      <t>10977</t>
    </r>
    <r>
      <rPr>
        <sz val="20"/>
        <color theme="1"/>
        <rFont val="方正仿宋简体"/>
        <charset val="0"/>
      </rPr>
      <t>株、英吾斯塘乡</t>
    </r>
    <r>
      <rPr>
        <sz val="20"/>
        <color theme="1"/>
        <rFont val="Times New Roman"/>
        <charset val="0"/>
      </rPr>
      <t>8</t>
    </r>
    <r>
      <rPr>
        <sz val="20"/>
        <color theme="1"/>
        <rFont val="方正仿宋简体"/>
        <charset val="0"/>
      </rPr>
      <t>户</t>
    </r>
    <r>
      <rPr>
        <sz val="20"/>
        <color theme="1"/>
        <rFont val="Times New Roman"/>
        <charset val="0"/>
      </rPr>
      <t>235</t>
    </r>
    <r>
      <rPr>
        <sz val="20"/>
        <color theme="1"/>
        <rFont val="方正仿宋简体"/>
        <charset val="0"/>
      </rPr>
      <t>株、色力布亚镇</t>
    </r>
    <r>
      <rPr>
        <sz val="20"/>
        <color theme="1"/>
        <rFont val="Times New Roman"/>
        <charset val="0"/>
      </rPr>
      <t>10</t>
    </r>
    <r>
      <rPr>
        <sz val="20"/>
        <color theme="1"/>
        <rFont val="方正仿宋简体"/>
        <charset val="0"/>
      </rPr>
      <t>户</t>
    </r>
    <r>
      <rPr>
        <sz val="20"/>
        <color theme="1"/>
        <rFont val="Times New Roman"/>
        <charset val="0"/>
      </rPr>
      <t>298</t>
    </r>
    <r>
      <rPr>
        <sz val="20"/>
        <color theme="1"/>
        <rFont val="方正仿宋简体"/>
        <charset val="0"/>
      </rPr>
      <t>株、阿克萨克马热勒乡</t>
    </r>
    <r>
      <rPr>
        <sz val="20"/>
        <color theme="1"/>
        <rFont val="Times New Roman"/>
        <charset val="0"/>
      </rPr>
      <t>247</t>
    </r>
    <r>
      <rPr>
        <sz val="20"/>
        <color theme="1"/>
        <rFont val="方正仿宋简体"/>
        <charset val="0"/>
      </rPr>
      <t>户</t>
    </r>
    <r>
      <rPr>
        <sz val="20"/>
        <color theme="1"/>
        <rFont val="Times New Roman"/>
        <charset val="0"/>
      </rPr>
      <t>29065</t>
    </r>
    <r>
      <rPr>
        <sz val="20"/>
        <color theme="1"/>
        <rFont val="方正仿宋简体"/>
        <charset val="0"/>
      </rPr>
      <t>株</t>
    </r>
    <r>
      <rPr>
        <sz val="20"/>
        <color theme="1"/>
        <rFont val="Times New Roman"/>
        <charset val="0"/>
      </rPr>
      <t>;</t>
    </r>
    <r>
      <rPr>
        <sz val="20"/>
        <color theme="1"/>
        <rFont val="方正仿宋简体"/>
        <charset val="0"/>
      </rPr>
      <t>红枣按照</t>
    </r>
    <r>
      <rPr>
        <sz val="20"/>
        <color theme="1"/>
        <rFont val="Times New Roman"/>
        <charset val="0"/>
      </rPr>
      <t>10</t>
    </r>
    <r>
      <rPr>
        <sz val="20"/>
        <color theme="1"/>
        <rFont val="方正仿宋简体"/>
        <charset val="0"/>
      </rPr>
      <t>元</t>
    </r>
    <r>
      <rPr>
        <sz val="20"/>
        <color theme="1"/>
        <rFont val="Times New Roman"/>
        <charset val="0"/>
      </rPr>
      <t>/</t>
    </r>
    <r>
      <rPr>
        <sz val="20"/>
        <color theme="1"/>
        <rFont val="方正仿宋简体"/>
        <charset val="0"/>
      </rPr>
      <t>株，每亩补助标准不超过</t>
    </r>
    <r>
      <rPr>
        <sz val="20"/>
        <color theme="1"/>
        <rFont val="Times New Roman"/>
        <charset val="0"/>
      </rPr>
      <t>400</t>
    </r>
    <r>
      <rPr>
        <sz val="20"/>
        <color theme="1"/>
        <rFont val="方正仿宋简体"/>
        <charset val="0"/>
      </rPr>
      <t>元，合计补助</t>
    </r>
    <r>
      <rPr>
        <sz val="20"/>
        <color theme="1"/>
        <rFont val="Times New Roman"/>
        <charset val="0"/>
      </rPr>
      <t>6</t>
    </r>
    <r>
      <rPr>
        <sz val="20"/>
        <color theme="1"/>
        <rFont val="方正仿宋简体"/>
        <charset val="0"/>
      </rPr>
      <t>户</t>
    </r>
    <r>
      <rPr>
        <sz val="20"/>
        <color theme="1"/>
        <rFont val="Times New Roman"/>
        <charset val="0"/>
      </rPr>
      <t>696</t>
    </r>
    <r>
      <rPr>
        <sz val="20"/>
        <color theme="1"/>
        <rFont val="方正仿宋简体"/>
        <charset val="0"/>
      </rPr>
      <t>株，其中：阿瓦提镇</t>
    </r>
    <r>
      <rPr>
        <sz val="20"/>
        <color theme="1"/>
        <rFont val="Times New Roman"/>
        <charset val="0"/>
      </rPr>
      <t>4</t>
    </r>
    <r>
      <rPr>
        <sz val="20"/>
        <color theme="1"/>
        <rFont val="方正仿宋简体"/>
        <charset val="0"/>
      </rPr>
      <t>户</t>
    </r>
    <r>
      <rPr>
        <sz val="20"/>
        <color theme="1"/>
        <rFont val="Times New Roman"/>
        <charset val="0"/>
      </rPr>
      <t>151</t>
    </r>
    <r>
      <rPr>
        <sz val="20"/>
        <color theme="1"/>
        <rFont val="方正仿宋简体"/>
        <charset val="0"/>
      </rPr>
      <t>株、色力布亚镇</t>
    </r>
    <r>
      <rPr>
        <sz val="20"/>
        <color theme="1"/>
        <rFont val="Times New Roman"/>
        <charset val="0"/>
      </rPr>
      <t>2</t>
    </r>
    <r>
      <rPr>
        <sz val="20"/>
        <color theme="1"/>
        <rFont val="方正仿宋简体"/>
        <charset val="0"/>
      </rPr>
      <t>户</t>
    </r>
    <r>
      <rPr>
        <sz val="20"/>
        <color theme="1"/>
        <rFont val="Times New Roman"/>
        <charset val="0"/>
      </rPr>
      <t>545</t>
    </r>
    <r>
      <rPr>
        <sz val="20"/>
        <color theme="1"/>
        <rFont val="方正仿宋简体"/>
        <charset val="0"/>
      </rPr>
      <t>株。</t>
    </r>
  </si>
  <si>
    <t>株</t>
  </si>
  <si>
    <t>县林业和草原局</t>
  </si>
  <si>
    <t>谢云</t>
  </si>
  <si>
    <r>
      <rPr>
        <sz val="20"/>
        <color theme="1"/>
        <rFont val="方正仿宋简体"/>
        <charset val="134"/>
      </rPr>
      <t>补贴核桃株数数量</t>
    </r>
    <r>
      <rPr>
        <sz val="20"/>
        <color theme="1"/>
        <rFont val="宋体"/>
        <charset val="134"/>
      </rPr>
      <t>≥</t>
    </r>
    <r>
      <rPr>
        <sz val="20"/>
        <color theme="1"/>
        <rFont val="Times New Roman"/>
        <charset val="134"/>
      </rPr>
      <t>40575</t>
    </r>
    <r>
      <rPr>
        <sz val="20"/>
        <color theme="1"/>
        <rFont val="方正仿宋简体"/>
        <charset val="134"/>
      </rPr>
      <t>株，红枣株数数量</t>
    </r>
    <r>
      <rPr>
        <sz val="20"/>
        <color theme="1"/>
        <rFont val="宋体"/>
        <charset val="134"/>
      </rPr>
      <t>≥</t>
    </r>
    <r>
      <rPr>
        <sz val="20"/>
        <color theme="1"/>
        <rFont val="Times New Roman"/>
        <charset val="134"/>
      </rPr>
      <t>696</t>
    </r>
    <r>
      <rPr>
        <sz val="20"/>
        <color theme="1"/>
        <rFont val="方正仿宋简体"/>
        <charset val="134"/>
      </rPr>
      <t>株，资金使用合规率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81.846</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466</t>
    </r>
    <r>
      <rPr>
        <sz val="20"/>
        <color theme="1"/>
        <rFont val="方正仿宋简体"/>
        <charset val="134"/>
      </rPr>
      <t>户，通过项目实施，激发农户内生动力，有效推动林果业提质增效。</t>
    </r>
  </si>
  <si>
    <t>2024.8.15</t>
  </si>
  <si>
    <r>
      <rPr>
        <sz val="20"/>
        <color theme="1"/>
        <rFont val="方正仿宋简体"/>
        <charset val="134"/>
      </rPr>
      <t>巴党农领发〔</t>
    </r>
    <r>
      <rPr>
        <sz val="20"/>
        <color theme="1"/>
        <rFont val="Times New Roman"/>
        <charset val="134"/>
      </rPr>
      <t>2024</t>
    </r>
    <r>
      <rPr>
        <sz val="20"/>
        <color theme="1"/>
        <rFont val="方正仿宋简体"/>
        <charset val="134"/>
      </rPr>
      <t>〕</t>
    </r>
    <r>
      <rPr>
        <sz val="20"/>
        <color theme="1"/>
        <rFont val="Times New Roman"/>
        <charset val="134"/>
      </rPr>
      <t>16</t>
    </r>
    <r>
      <rPr>
        <sz val="20"/>
        <color theme="1"/>
        <rFont val="方正仿宋简体"/>
        <charset val="134"/>
      </rPr>
      <t>号</t>
    </r>
  </si>
  <si>
    <t>BCX093</t>
  </si>
  <si>
    <t>林果业整形修剪补助项目</t>
  </si>
  <si>
    <t>阿瓦提镇、英吾斯塘乡、琼库尔恰克乡、色力布亚镇、阿克萨克马热勒乡、阿纳库勒乡、多来提巴格乡、恰尔巴格乡</t>
  </si>
  <si>
    <r>
      <rPr>
        <b/>
        <sz val="20"/>
        <color theme="1"/>
        <rFont val="方正仿宋简体"/>
        <charset val="0"/>
      </rPr>
      <t>总投资：</t>
    </r>
    <r>
      <rPr>
        <sz val="20"/>
        <color theme="1"/>
        <rFont val="Times New Roman"/>
        <charset val="0"/>
      </rPr>
      <t>169.40848</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对脱贫户和监测对象种植</t>
    </r>
    <r>
      <rPr>
        <sz val="20"/>
        <color theme="1"/>
        <rFont val="Times New Roman"/>
        <charset val="0"/>
      </rPr>
      <t>1</t>
    </r>
    <r>
      <rPr>
        <sz val="20"/>
        <color theme="1"/>
        <rFont val="方正仿宋简体"/>
        <charset val="0"/>
      </rPr>
      <t>亩以上（亩均保有</t>
    </r>
    <r>
      <rPr>
        <sz val="20"/>
        <color theme="1"/>
        <rFont val="Times New Roman"/>
        <charset val="0"/>
      </rPr>
      <t>20</t>
    </r>
    <r>
      <rPr>
        <sz val="20"/>
        <color theme="1"/>
        <rFont val="方正仿宋简体"/>
        <charset val="0"/>
      </rPr>
      <t>株以上），通过林果技术服务合作社等专业技术团队对休眠期、生长期果树开展修剪，核桃、红枣按照每亩</t>
    </r>
    <r>
      <rPr>
        <sz val="20"/>
        <color theme="1"/>
        <rFont val="Times New Roman"/>
        <charset val="0"/>
      </rPr>
      <t>80</t>
    </r>
    <r>
      <rPr>
        <sz val="20"/>
        <color theme="1"/>
        <rFont val="方正仿宋简体"/>
        <charset val="0"/>
      </rPr>
      <t>元标准给予补助，合计补助</t>
    </r>
    <r>
      <rPr>
        <sz val="20"/>
        <color theme="1"/>
        <rFont val="Times New Roman"/>
        <charset val="0"/>
      </rPr>
      <t>3542</t>
    </r>
    <r>
      <rPr>
        <sz val="20"/>
        <color theme="1"/>
        <rFont val="方正仿宋简体"/>
        <charset val="0"/>
      </rPr>
      <t>户</t>
    </r>
    <r>
      <rPr>
        <sz val="20"/>
        <color theme="1"/>
        <rFont val="Times New Roman"/>
        <charset val="0"/>
      </rPr>
      <t>21176.06</t>
    </r>
    <r>
      <rPr>
        <sz val="20"/>
        <color theme="1"/>
        <rFont val="方正仿宋简体"/>
        <charset val="0"/>
      </rPr>
      <t>亩，其中：阿瓦提镇核桃</t>
    </r>
    <r>
      <rPr>
        <sz val="20"/>
        <color theme="1"/>
        <rFont val="Times New Roman"/>
        <charset val="0"/>
      </rPr>
      <t>309</t>
    </r>
    <r>
      <rPr>
        <sz val="20"/>
        <color theme="1"/>
        <rFont val="方正仿宋简体"/>
        <charset val="0"/>
      </rPr>
      <t>户</t>
    </r>
    <r>
      <rPr>
        <sz val="20"/>
        <color theme="1"/>
        <rFont val="Times New Roman"/>
        <charset val="0"/>
      </rPr>
      <t>1231.1</t>
    </r>
    <r>
      <rPr>
        <sz val="20"/>
        <color theme="1"/>
        <rFont val="方正仿宋简体"/>
        <charset val="0"/>
      </rPr>
      <t>亩，红枣</t>
    </r>
    <r>
      <rPr>
        <sz val="20"/>
        <color theme="1"/>
        <rFont val="Times New Roman"/>
        <charset val="0"/>
      </rPr>
      <t>151</t>
    </r>
    <r>
      <rPr>
        <sz val="20"/>
        <color theme="1"/>
        <rFont val="方正仿宋简体"/>
        <charset val="0"/>
      </rPr>
      <t>户</t>
    </r>
    <r>
      <rPr>
        <sz val="20"/>
        <color theme="1"/>
        <rFont val="Times New Roman"/>
        <charset val="0"/>
      </rPr>
      <t>686.3</t>
    </r>
    <r>
      <rPr>
        <sz val="20"/>
        <color theme="1"/>
        <rFont val="方正仿宋简体"/>
        <charset val="0"/>
      </rPr>
      <t>亩、英吾斯塘乡核桃</t>
    </r>
    <r>
      <rPr>
        <sz val="20"/>
        <color theme="1"/>
        <rFont val="Times New Roman"/>
        <charset val="0"/>
      </rPr>
      <t>52</t>
    </r>
    <r>
      <rPr>
        <sz val="20"/>
        <color theme="1"/>
        <rFont val="方正仿宋简体"/>
        <charset val="0"/>
      </rPr>
      <t>户</t>
    </r>
    <r>
      <rPr>
        <sz val="20"/>
        <color theme="1"/>
        <rFont val="Times New Roman"/>
        <charset val="0"/>
      </rPr>
      <t>444.3</t>
    </r>
    <r>
      <rPr>
        <sz val="20"/>
        <color theme="1"/>
        <rFont val="方正仿宋简体"/>
        <charset val="0"/>
      </rPr>
      <t>亩，红枣</t>
    </r>
    <r>
      <rPr>
        <sz val="20"/>
        <color theme="1"/>
        <rFont val="Times New Roman"/>
        <charset val="0"/>
      </rPr>
      <t>272</t>
    </r>
    <r>
      <rPr>
        <sz val="20"/>
        <color theme="1"/>
        <rFont val="方正仿宋简体"/>
        <charset val="0"/>
      </rPr>
      <t>户</t>
    </r>
    <r>
      <rPr>
        <sz val="20"/>
        <color theme="1"/>
        <rFont val="Times New Roman"/>
        <charset val="0"/>
      </rPr>
      <t>2218.1</t>
    </r>
    <r>
      <rPr>
        <sz val="20"/>
        <color theme="1"/>
        <rFont val="方正仿宋简体"/>
        <charset val="0"/>
      </rPr>
      <t>亩、琼库尔恰克乡核桃</t>
    </r>
    <r>
      <rPr>
        <sz val="20"/>
        <color theme="1"/>
        <rFont val="Times New Roman"/>
        <charset val="0"/>
      </rPr>
      <t>1516</t>
    </r>
    <r>
      <rPr>
        <sz val="20"/>
        <color theme="1"/>
        <rFont val="方正仿宋简体"/>
        <charset val="0"/>
      </rPr>
      <t>户</t>
    </r>
    <r>
      <rPr>
        <sz val="20"/>
        <color theme="1"/>
        <rFont val="Times New Roman"/>
        <charset val="0"/>
      </rPr>
      <t>7920.9</t>
    </r>
    <r>
      <rPr>
        <sz val="20"/>
        <color theme="1"/>
        <rFont val="方正仿宋简体"/>
        <charset val="0"/>
      </rPr>
      <t>亩，红枣</t>
    </r>
    <r>
      <rPr>
        <sz val="20"/>
        <color theme="1"/>
        <rFont val="Times New Roman"/>
        <charset val="0"/>
      </rPr>
      <t>287</t>
    </r>
    <r>
      <rPr>
        <sz val="20"/>
        <color theme="1"/>
        <rFont val="方正仿宋简体"/>
        <charset val="0"/>
      </rPr>
      <t>户</t>
    </r>
    <r>
      <rPr>
        <sz val="20"/>
        <color theme="1"/>
        <rFont val="Times New Roman"/>
        <charset val="0"/>
      </rPr>
      <t>1378.2</t>
    </r>
    <r>
      <rPr>
        <sz val="20"/>
        <color theme="1"/>
        <rFont val="方正仿宋简体"/>
        <charset val="0"/>
      </rPr>
      <t>亩、色力布亚镇核桃</t>
    </r>
    <r>
      <rPr>
        <sz val="20"/>
        <color theme="1"/>
        <rFont val="Times New Roman"/>
        <charset val="0"/>
      </rPr>
      <t>529</t>
    </r>
    <r>
      <rPr>
        <sz val="20"/>
        <color theme="1"/>
        <rFont val="方正仿宋简体"/>
        <charset val="0"/>
      </rPr>
      <t>户</t>
    </r>
    <r>
      <rPr>
        <sz val="20"/>
        <color theme="1"/>
        <rFont val="Times New Roman"/>
        <charset val="0"/>
      </rPr>
      <t>3029.6</t>
    </r>
    <r>
      <rPr>
        <sz val="20"/>
        <color theme="1"/>
        <rFont val="方正仿宋简体"/>
        <charset val="0"/>
      </rPr>
      <t>亩，红枣</t>
    </r>
    <r>
      <rPr>
        <sz val="20"/>
        <color theme="1"/>
        <rFont val="Times New Roman"/>
        <charset val="0"/>
      </rPr>
      <t>20</t>
    </r>
    <r>
      <rPr>
        <sz val="20"/>
        <color theme="1"/>
        <rFont val="方正仿宋简体"/>
        <charset val="0"/>
      </rPr>
      <t>户</t>
    </r>
    <r>
      <rPr>
        <sz val="20"/>
        <color theme="1"/>
        <rFont val="Times New Roman"/>
        <charset val="0"/>
      </rPr>
      <t>118.9</t>
    </r>
    <r>
      <rPr>
        <sz val="20"/>
        <color theme="1"/>
        <rFont val="方正仿宋简体"/>
        <charset val="0"/>
      </rPr>
      <t>亩、阿克萨克马热勒乡核桃</t>
    </r>
    <r>
      <rPr>
        <sz val="20"/>
        <color theme="1"/>
        <rFont val="Times New Roman"/>
        <charset val="0"/>
      </rPr>
      <t>285</t>
    </r>
    <r>
      <rPr>
        <sz val="20"/>
        <color theme="1"/>
        <rFont val="方正仿宋简体"/>
        <charset val="0"/>
      </rPr>
      <t>户</t>
    </r>
    <r>
      <rPr>
        <sz val="20"/>
        <color theme="1"/>
        <rFont val="Times New Roman"/>
        <charset val="0"/>
      </rPr>
      <t>2285.5</t>
    </r>
    <r>
      <rPr>
        <sz val="20"/>
        <color theme="1"/>
        <rFont val="方正仿宋简体"/>
        <charset val="0"/>
      </rPr>
      <t>亩、阿纳库勒乡红枣</t>
    </r>
    <r>
      <rPr>
        <sz val="20"/>
        <color theme="1"/>
        <rFont val="Times New Roman"/>
        <charset val="0"/>
      </rPr>
      <t>25</t>
    </r>
    <r>
      <rPr>
        <sz val="20"/>
        <color theme="1"/>
        <rFont val="方正仿宋简体"/>
        <charset val="0"/>
      </rPr>
      <t>户</t>
    </r>
    <r>
      <rPr>
        <sz val="20"/>
        <color theme="1"/>
        <rFont val="Times New Roman"/>
        <charset val="0"/>
      </rPr>
      <t>149.26</t>
    </r>
    <r>
      <rPr>
        <sz val="20"/>
        <color theme="1"/>
        <rFont val="方正仿宋简体"/>
        <charset val="0"/>
      </rPr>
      <t>亩、多来提巴格乡核桃</t>
    </r>
    <r>
      <rPr>
        <sz val="20"/>
        <color theme="1"/>
        <rFont val="Times New Roman"/>
        <charset val="0"/>
      </rPr>
      <t>1</t>
    </r>
    <r>
      <rPr>
        <sz val="20"/>
        <color theme="1"/>
        <rFont val="方正仿宋简体"/>
        <charset val="0"/>
      </rPr>
      <t>户</t>
    </r>
    <r>
      <rPr>
        <sz val="20"/>
        <color theme="1"/>
        <rFont val="Times New Roman"/>
        <charset val="0"/>
      </rPr>
      <t>15</t>
    </r>
    <r>
      <rPr>
        <sz val="20"/>
        <color theme="1"/>
        <rFont val="方正仿宋简体"/>
        <charset val="0"/>
      </rPr>
      <t>亩，红枣</t>
    </r>
    <r>
      <rPr>
        <sz val="20"/>
        <color theme="1"/>
        <rFont val="Times New Roman"/>
        <charset val="0"/>
      </rPr>
      <t>72</t>
    </r>
    <r>
      <rPr>
        <sz val="20"/>
        <color theme="1"/>
        <rFont val="方正仿宋简体"/>
        <charset val="0"/>
      </rPr>
      <t>户</t>
    </r>
    <r>
      <rPr>
        <sz val="20"/>
        <color theme="1"/>
        <rFont val="Times New Roman"/>
        <charset val="0"/>
      </rPr>
      <t>448.1</t>
    </r>
    <r>
      <rPr>
        <sz val="20"/>
        <color theme="1"/>
        <rFont val="方正仿宋简体"/>
        <charset val="0"/>
      </rPr>
      <t>亩、恰尔巴格乡核桃</t>
    </r>
    <r>
      <rPr>
        <sz val="20"/>
        <color theme="1"/>
        <rFont val="Times New Roman"/>
        <charset val="0"/>
      </rPr>
      <t>193</t>
    </r>
    <r>
      <rPr>
        <sz val="20"/>
        <color theme="1"/>
        <rFont val="方正仿宋简体"/>
        <charset val="0"/>
      </rPr>
      <t>户</t>
    </r>
    <r>
      <rPr>
        <sz val="20"/>
        <color theme="1"/>
        <rFont val="Times New Roman"/>
        <charset val="0"/>
      </rPr>
      <t>1250.8</t>
    </r>
    <r>
      <rPr>
        <sz val="20"/>
        <color theme="1"/>
        <rFont val="方正仿宋简体"/>
        <charset val="0"/>
      </rPr>
      <t>亩。</t>
    </r>
  </si>
  <si>
    <r>
      <rPr>
        <sz val="20"/>
        <color theme="1"/>
        <rFont val="方正仿宋简体"/>
        <charset val="134"/>
      </rPr>
      <t>补贴核桃整形修剪面积</t>
    </r>
    <r>
      <rPr>
        <sz val="20"/>
        <color theme="1"/>
        <rFont val="宋体"/>
        <charset val="134"/>
      </rPr>
      <t>≥</t>
    </r>
    <r>
      <rPr>
        <sz val="20"/>
        <color theme="1"/>
        <rFont val="Times New Roman"/>
        <charset val="134"/>
      </rPr>
      <t>16177.2</t>
    </r>
    <r>
      <rPr>
        <sz val="20"/>
        <color theme="1"/>
        <rFont val="方正仿宋简体"/>
        <charset val="134"/>
      </rPr>
      <t>亩</t>
    </r>
    <r>
      <rPr>
        <sz val="20"/>
        <color theme="1"/>
        <rFont val="宋体"/>
        <charset val="134"/>
      </rPr>
      <t>，</t>
    </r>
    <r>
      <rPr>
        <sz val="20"/>
        <color theme="1"/>
        <rFont val="方正仿宋简体"/>
        <charset val="134"/>
      </rPr>
      <t>补贴红枣整形修剪面积</t>
    </r>
    <r>
      <rPr>
        <sz val="20"/>
        <color theme="1"/>
        <rFont val="宋体"/>
        <charset val="134"/>
      </rPr>
      <t>≥</t>
    </r>
    <r>
      <rPr>
        <sz val="20"/>
        <color theme="1"/>
        <rFont val="Times New Roman"/>
        <charset val="134"/>
      </rPr>
      <t>4998.86</t>
    </r>
    <r>
      <rPr>
        <sz val="20"/>
        <color theme="1"/>
        <rFont val="方正仿宋简体"/>
        <charset val="134"/>
      </rPr>
      <t>亩，资金使用合规率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169.40848</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3542</t>
    </r>
    <r>
      <rPr>
        <sz val="20"/>
        <color theme="1"/>
        <rFont val="方正仿宋简体"/>
        <charset val="134"/>
      </rPr>
      <t>户，通过项目实施，激发农户内生动力，有效推动林果业提质增效。</t>
    </r>
  </si>
  <si>
    <t>BCX094</t>
  </si>
  <si>
    <t>林果业病虫害防治补助项目</t>
  </si>
  <si>
    <t>阿瓦提镇、英吾斯塘乡、琼库尔恰克乡、色力布亚镇、阿克萨克马热勒乡、多来提巴格乡、恰尔巴格乡</t>
  </si>
  <si>
    <r>
      <rPr>
        <b/>
        <sz val="20"/>
        <color theme="1"/>
        <rFont val="方正仿宋简体"/>
        <charset val="134"/>
      </rPr>
      <t>总投资：</t>
    </r>
    <r>
      <rPr>
        <sz val="20"/>
        <color theme="1"/>
        <rFont val="Times New Roman"/>
        <charset val="134"/>
      </rPr>
      <t>202.85788</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对脱贫户和监测对象实施林果业扶持以奖代补项目。坚持</t>
    </r>
    <r>
      <rPr>
        <sz val="20"/>
        <color theme="1"/>
        <rFont val="Times New Roman"/>
        <charset val="134"/>
      </rPr>
      <t>“</t>
    </r>
    <r>
      <rPr>
        <sz val="20"/>
        <color theme="1"/>
        <rFont val="方正仿宋简体"/>
        <charset val="134"/>
      </rPr>
      <t>先干后补，干好再补</t>
    </r>
    <r>
      <rPr>
        <sz val="20"/>
        <color theme="1"/>
        <rFont val="Times New Roman"/>
        <charset val="134"/>
      </rPr>
      <t>”</t>
    </r>
    <r>
      <rPr>
        <sz val="20"/>
        <color theme="1"/>
        <rFont val="方正仿宋简体"/>
        <charset val="134"/>
      </rPr>
      <t>原则，发挥以奖代补激励作用，验收合格后，根据合格户数将申请资金按程序通过</t>
    </r>
    <r>
      <rPr>
        <sz val="20"/>
        <color theme="1"/>
        <rFont val="Times New Roman"/>
        <charset val="134"/>
      </rPr>
      <t>“</t>
    </r>
    <r>
      <rPr>
        <sz val="20"/>
        <color theme="1"/>
        <rFont val="方正仿宋简体"/>
        <charset val="134"/>
      </rPr>
      <t>一卡通</t>
    </r>
    <r>
      <rPr>
        <sz val="20"/>
        <color theme="1"/>
        <rFont val="Times New Roman"/>
        <charset val="134"/>
      </rPr>
      <t>”</t>
    </r>
    <r>
      <rPr>
        <sz val="20"/>
        <color theme="1"/>
        <rFont val="方正仿宋简体"/>
        <charset val="134"/>
      </rPr>
      <t>直接拨付到户。对种植</t>
    </r>
    <r>
      <rPr>
        <sz val="20"/>
        <color theme="1"/>
        <rFont val="Times New Roman"/>
        <charset val="134"/>
      </rPr>
      <t>1</t>
    </r>
    <r>
      <rPr>
        <sz val="20"/>
        <color theme="1"/>
        <rFont val="方正仿宋简体"/>
        <charset val="134"/>
      </rPr>
      <t>亩以上（亩均保有</t>
    </r>
    <r>
      <rPr>
        <sz val="20"/>
        <color theme="1"/>
        <rFont val="Times New Roman"/>
        <charset val="134"/>
      </rPr>
      <t>20</t>
    </r>
    <r>
      <rPr>
        <sz val="20"/>
        <color theme="1"/>
        <rFont val="方正仿宋简体"/>
        <charset val="134"/>
      </rPr>
      <t>株以上），通过林果技术服务合作社等专业技术团队开展果树病虫害防治，使用绿色食品允许范围内的农药和绿色防治率</t>
    </r>
    <r>
      <rPr>
        <sz val="20"/>
        <color theme="1"/>
        <rFont val="Times New Roman"/>
        <charset val="134"/>
      </rPr>
      <t>100%</t>
    </r>
    <r>
      <rPr>
        <sz val="20"/>
        <color theme="1"/>
        <rFont val="方正仿宋简体"/>
        <charset val="134"/>
      </rPr>
      <t>的，核桃按照每亩</t>
    </r>
    <r>
      <rPr>
        <sz val="20"/>
        <color theme="1"/>
        <rFont val="Times New Roman"/>
        <charset val="134"/>
      </rPr>
      <t>80</t>
    </r>
    <r>
      <rPr>
        <sz val="20"/>
        <color theme="1"/>
        <rFont val="方正仿宋简体"/>
        <charset val="134"/>
      </rPr>
      <t>元的标准给予补助，合计补助</t>
    </r>
    <r>
      <rPr>
        <sz val="20"/>
        <color theme="1"/>
        <rFont val="Times New Roman"/>
        <charset val="134"/>
      </rPr>
      <t>2903</t>
    </r>
    <r>
      <rPr>
        <sz val="20"/>
        <color theme="1"/>
        <rFont val="方正仿宋简体"/>
        <charset val="134"/>
      </rPr>
      <t>户</t>
    </r>
    <r>
      <rPr>
        <sz val="20"/>
        <color theme="1"/>
        <rFont val="Times New Roman"/>
        <charset val="134"/>
      </rPr>
      <t>27710.96</t>
    </r>
    <r>
      <rPr>
        <sz val="20"/>
        <color theme="1"/>
        <rFont val="方正仿宋简体"/>
        <charset val="134"/>
      </rPr>
      <t>亩，其中：阿瓦提镇</t>
    </r>
    <r>
      <rPr>
        <sz val="20"/>
        <color theme="1"/>
        <rFont val="Times New Roman"/>
        <charset val="134"/>
      </rPr>
      <t>318</t>
    </r>
    <r>
      <rPr>
        <sz val="20"/>
        <color theme="1"/>
        <rFont val="方正仿宋简体"/>
        <charset val="134"/>
      </rPr>
      <t>户</t>
    </r>
    <r>
      <rPr>
        <sz val="20"/>
        <color theme="1"/>
        <rFont val="Times New Roman"/>
        <charset val="134"/>
      </rPr>
      <t>1266.1</t>
    </r>
    <r>
      <rPr>
        <sz val="20"/>
        <color theme="1"/>
        <rFont val="方正仿宋简体"/>
        <charset val="134"/>
      </rPr>
      <t>亩、英吾斯塘乡</t>
    </r>
    <r>
      <rPr>
        <sz val="20"/>
        <color theme="1"/>
        <rFont val="Times New Roman"/>
        <charset val="134"/>
      </rPr>
      <t>52</t>
    </r>
    <r>
      <rPr>
        <sz val="20"/>
        <color theme="1"/>
        <rFont val="方正仿宋简体"/>
        <charset val="134"/>
      </rPr>
      <t>户</t>
    </r>
    <r>
      <rPr>
        <sz val="20"/>
        <color theme="1"/>
        <rFont val="Times New Roman"/>
        <charset val="134"/>
      </rPr>
      <t>444.3</t>
    </r>
    <r>
      <rPr>
        <sz val="20"/>
        <color theme="1"/>
        <rFont val="方正仿宋简体"/>
        <charset val="134"/>
      </rPr>
      <t>亩、琼库尔恰克乡</t>
    </r>
    <r>
      <rPr>
        <sz val="20"/>
        <color theme="1"/>
        <rFont val="Times New Roman"/>
        <charset val="134"/>
      </rPr>
      <t>1504</t>
    </r>
    <r>
      <rPr>
        <sz val="20"/>
        <color theme="1"/>
        <rFont val="方正仿宋简体"/>
        <charset val="134"/>
      </rPr>
      <t>户</t>
    </r>
    <r>
      <rPr>
        <sz val="20"/>
        <color theme="1"/>
        <rFont val="Times New Roman"/>
        <charset val="134"/>
      </rPr>
      <t>7882.1</t>
    </r>
    <r>
      <rPr>
        <sz val="20"/>
        <color theme="1"/>
        <rFont val="方正仿宋简体"/>
        <charset val="134"/>
      </rPr>
      <t>亩、色力布亚镇</t>
    </r>
    <r>
      <rPr>
        <sz val="20"/>
        <color theme="1"/>
        <rFont val="Times New Roman"/>
        <charset val="134"/>
      </rPr>
      <t>529</t>
    </r>
    <r>
      <rPr>
        <sz val="20"/>
        <color theme="1"/>
        <rFont val="方正仿宋简体"/>
        <charset val="134"/>
      </rPr>
      <t>户</t>
    </r>
    <r>
      <rPr>
        <sz val="20"/>
        <color theme="1"/>
        <rFont val="Times New Roman"/>
        <charset val="134"/>
      </rPr>
      <t>3039.6</t>
    </r>
    <r>
      <rPr>
        <sz val="20"/>
        <color theme="1"/>
        <rFont val="方正仿宋简体"/>
        <charset val="134"/>
      </rPr>
      <t>亩、阿克萨克马热勒乡</t>
    </r>
    <r>
      <rPr>
        <sz val="20"/>
        <color theme="1"/>
        <rFont val="Times New Roman"/>
        <charset val="134"/>
      </rPr>
      <t>308</t>
    </r>
    <r>
      <rPr>
        <sz val="20"/>
        <color theme="1"/>
        <rFont val="方正仿宋简体"/>
        <charset val="134"/>
      </rPr>
      <t>户</t>
    </r>
    <r>
      <rPr>
        <sz val="20"/>
        <color theme="1"/>
        <rFont val="Times New Roman"/>
        <charset val="134"/>
      </rPr>
      <t>3680.33</t>
    </r>
    <r>
      <rPr>
        <sz val="20"/>
        <color theme="1"/>
        <rFont val="方正仿宋简体"/>
        <charset val="134"/>
      </rPr>
      <t>亩、恰尔巴格乡</t>
    </r>
    <r>
      <rPr>
        <sz val="20"/>
        <color theme="1"/>
        <rFont val="Times New Roman"/>
        <charset val="134"/>
      </rPr>
      <t>192</t>
    </r>
    <r>
      <rPr>
        <sz val="20"/>
        <color theme="1"/>
        <rFont val="方正仿宋简体"/>
        <charset val="134"/>
      </rPr>
      <t>户</t>
    </r>
    <r>
      <rPr>
        <sz val="20"/>
        <color theme="1"/>
        <rFont val="Times New Roman"/>
        <charset val="134"/>
      </rPr>
      <t>1398.53</t>
    </r>
    <r>
      <rPr>
        <sz val="20"/>
        <color theme="1"/>
        <rFont val="方正仿宋简体"/>
        <charset val="134"/>
      </rPr>
      <t>亩；红枣按照每亩</t>
    </r>
    <r>
      <rPr>
        <sz val="20"/>
        <color theme="1"/>
        <rFont val="Times New Roman"/>
        <charset val="134"/>
      </rPr>
      <t>140</t>
    </r>
    <r>
      <rPr>
        <sz val="20"/>
        <color theme="1"/>
        <rFont val="方正仿宋简体"/>
        <charset val="134"/>
      </rPr>
      <t>元的标准给予补助，合计补助</t>
    </r>
    <r>
      <rPr>
        <sz val="20"/>
        <color theme="1"/>
        <rFont val="Times New Roman"/>
        <charset val="134"/>
      </rPr>
      <t>711</t>
    </r>
    <r>
      <rPr>
        <sz val="20"/>
        <color theme="1"/>
        <rFont val="方正仿宋简体"/>
        <charset val="134"/>
      </rPr>
      <t>户</t>
    </r>
    <r>
      <rPr>
        <sz val="20"/>
        <color theme="1"/>
        <rFont val="Times New Roman"/>
        <charset val="134"/>
      </rPr>
      <t>4369.3</t>
    </r>
    <r>
      <rPr>
        <sz val="20"/>
        <color theme="1"/>
        <rFont val="方正仿宋简体"/>
        <charset val="134"/>
      </rPr>
      <t>亩，其中：阿瓦提镇</t>
    </r>
    <r>
      <rPr>
        <sz val="20"/>
        <color theme="1"/>
        <rFont val="Times New Roman"/>
        <charset val="134"/>
      </rPr>
      <t>151</t>
    </r>
    <r>
      <rPr>
        <sz val="20"/>
        <color theme="1"/>
        <rFont val="方正仿宋简体"/>
        <charset val="134"/>
      </rPr>
      <t>户</t>
    </r>
    <r>
      <rPr>
        <sz val="20"/>
        <color theme="1"/>
        <rFont val="Times New Roman"/>
        <charset val="134"/>
      </rPr>
      <t>686.3</t>
    </r>
    <r>
      <rPr>
        <sz val="20"/>
        <color theme="1"/>
        <rFont val="方正仿宋简体"/>
        <charset val="134"/>
      </rPr>
      <t>亩、英吾斯塘乡</t>
    </r>
    <r>
      <rPr>
        <sz val="20"/>
        <color theme="1"/>
        <rFont val="Times New Roman"/>
        <charset val="134"/>
      </rPr>
      <t>272</t>
    </r>
    <r>
      <rPr>
        <sz val="20"/>
        <color theme="1"/>
        <rFont val="方正仿宋简体"/>
        <charset val="134"/>
      </rPr>
      <t>户</t>
    </r>
    <r>
      <rPr>
        <sz val="20"/>
        <color theme="1"/>
        <rFont val="Times New Roman"/>
        <charset val="134"/>
      </rPr>
      <t>2218.1</t>
    </r>
    <r>
      <rPr>
        <sz val="20"/>
        <color theme="1"/>
        <rFont val="方正仿宋简体"/>
        <charset val="134"/>
      </rPr>
      <t>亩、琼库尔恰克乡</t>
    </r>
    <r>
      <rPr>
        <sz val="20"/>
        <color theme="1"/>
        <rFont val="Times New Roman"/>
        <charset val="134"/>
      </rPr>
      <t>219</t>
    </r>
    <r>
      <rPr>
        <sz val="20"/>
        <color theme="1"/>
        <rFont val="方正仿宋简体"/>
        <charset val="134"/>
      </rPr>
      <t>户</t>
    </r>
    <r>
      <rPr>
        <sz val="20"/>
        <color theme="1"/>
        <rFont val="Times New Roman"/>
        <charset val="134"/>
      </rPr>
      <t>1087.8</t>
    </r>
    <r>
      <rPr>
        <sz val="20"/>
        <color theme="1"/>
        <rFont val="方正仿宋简体"/>
        <charset val="134"/>
      </rPr>
      <t>亩、色力布亚镇</t>
    </r>
    <r>
      <rPr>
        <sz val="20"/>
        <color theme="1"/>
        <rFont val="Times New Roman"/>
        <charset val="134"/>
      </rPr>
      <t>20</t>
    </r>
    <r>
      <rPr>
        <sz val="20"/>
        <color theme="1"/>
        <rFont val="方正仿宋简体"/>
        <charset val="134"/>
      </rPr>
      <t>户</t>
    </r>
    <r>
      <rPr>
        <sz val="20"/>
        <color theme="1"/>
        <rFont val="Times New Roman"/>
        <charset val="134"/>
      </rPr>
      <t>118.9</t>
    </r>
    <r>
      <rPr>
        <sz val="20"/>
        <color theme="1"/>
        <rFont val="方正仿宋简体"/>
        <charset val="134"/>
      </rPr>
      <t>亩、阿克萨克马热勒乡</t>
    </r>
    <r>
      <rPr>
        <sz val="20"/>
        <color theme="1"/>
        <rFont val="Times New Roman"/>
        <charset val="134"/>
      </rPr>
      <t>3</t>
    </r>
    <r>
      <rPr>
        <sz val="20"/>
        <color theme="1"/>
        <rFont val="方正仿宋简体"/>
        <charset val="134"/>
      </rPr>
      <t>户</t>
    </r>
    <r>
      <rPr>
        <sz val="20"/>
        <color theme="1"/>
        <rFont val="Times New Roman"/>
        <charset val="134"/>
      </rPr>
      <t>29</t>
    </r>
    <r>
      <rPr>
        <sz val="20"/>
        <color theme="1"/>
        <rFont val="方正仿宋简体"/>
        <charset val="134"/>
      </rPr>
      <t>亩、多来提巴格乡</t>
    </r>
    <r>
      <rPr>
        <sz val="20"/>
        <color theme="1"/>
        <rFont val="Times New Roman"/>
        <charset val="134"/>
      </rPr>
      <t>46</t>
    </r>
    <r>
      <rPr>
        <sz val="20"/>
        <color theme="1"/>
        <rFont val="方正仿宋简体"/>
        <charset val="134"/>
      </rPr>
      <t>户</t>
    </r>
    <r>
      <rPr>
        <sz val="20"/>
        <color theme="1"/>
        <rFont val="Times New Roman"/>
        <charset val="134"/>
      </rPr>
      <t>229.2</t>
    </r>
    <r>
      <rPr>
        <sz val="20"/>
        <color theme="1"/>
        <rFont val="方正仿宋简体"/>
        <charset val="134"/>
      </rPr>
      <t>亩。</t>
    </r>
  </si>
  <si>
    <r>
      <rPr>
        <sz val="20"/>
        <color theme="1"/>
        <rFont val="方正仿宋简体"/>
        <charset val="134"/>
      </rPr>
      <t>补贴核桃病虫害防治面积</t>
    </r>
    <r>
      <rPr>
        <sz val="20"/>
        <color theme="1"/>
        <rFont val="宋体"/>
        <charset val="134"/>
      </rPr>
      <t>≥</t>
    </r>
    <r>
      <rPr>
        <sz val="20"/>
        <color theme="1"/>
        <rFont val="Times New Roman"/>
        <charset val="134"/>
      </rPr>
      <t>17710.96</t>
    </r>
    <r>
      <rPr>
        <sz val="20"/>
        <color theme="1"/>
        <rFont val="方正仿宋简体"/>
        <charset val="134"/>
      </rPr>
      <t>亩，补贴红枣病虫害防治面积</t>
    </r>
    <r>
      <rPr>
        <sz val="20"/>
        <color theme="1"/>
        <rFont val="宋体"/>
        <charset val="134"/>
      </rPr>
      <t>≥</t>
    </r>
    <r>
      <rPr>
        <sz val="20"/>
        <color theme="1"/>
        <rFont val="Times New Roman"/>
        <charset val="134"/>
      </rPr>
      <t>4369.3</t>
    </r>
    <r>
      <rPr>
        <sz val="20"/>
        <color theme="1"/>
        <rFont val="方正仿宋简体"/>
        <charset val="134"/>
      </rPr>
      <t>亩，资金使用合规率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202.85788</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3532</t>
    </r>
    <r>
      <rPr>
        <sz val="20"/>
        <color theme="1"/>
        <rFont val="方正仿宋简体"/>
        <charset val="134"/>
      </rPr>
      <t>户，通过项目实施，激发农户内生动力，有效推动林果业提质增效。</t>
    </r>
  </si>
  <si>
    <t>BCX098</t>
  </si>
  <si>
    <t>巴楚县现代农业产业园果蔬基地基础设施配套改造提升项目</t>
  </si>
  <si>
    <t>配套设施项目</t>
  </si>
  <si>
    <t>巴楚县巴楚镇</t>
  </si>
  <si>
    <r>
      <rPr>
        <b/>
        <sz val="20"/>
        <color theme="1"/>
        <rFont val="方正仿宋简体"/>
        <charset val="134"/>
      </rPr>
      <t>总投资：</t>
    </r>
    <r>
      <rPr>
        <sz val="20"/>
        <color theme="1"/>
        <rFont val="Times New Roman"/>
        <charset val="134"/>
      </rPr>
      <t>395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改造提升巴楚县现代农业产业园果蔬产业基地温室</t>
    </r>
    <r>
      <rPr>
        <sz val="20"/>
        <color theme="1"/>
        <rFont val="Times New Roman"/>
        <charset val="134"/>
      </rPr>
      <t>35</t>
    </r>
    <r>
      <rPr>
        <sz val="20"/>
        <color theme="1"/>
        <rFont val="方正仿宋简体"/>
        <charset val="134"/>
      </rPr>
      <t>座，棚内种植面积</t>
    </r>
    <r>
      <rPr>
        <sz val="20"/>
        <color theme="1"/>
        <rFont val="Times New Roman"/>
        <charset val="134"/>
      </rPr>
      <t>31570</t>
    </r>
    <r>
      <rPr>
        <sz val="20"/>
        <color theme="1"/>
        <rFont val="宋体"/>
        <charset val="134"/>
      </rPr>
      <t>㎡</t>
    </r>
    <r>
      <rPr>
        <sz val="20"/>
        <color theme="1"/>
        <rFont val="方正仿宋简体"/>
        <charset val="134"/>
      </rPr>
      <t>，配套高压弥雾机、臭氧杀菌机、土壤改良、滴灌管材及其附属设施。</t>
    </r>
  </si>
  <si>
    <t>县农业技术推广中心</t>
  </si>
  <si>
    <t>艾沙·吐尔洪</t>
  </si>
  <si>
    <r>
      <rPr>
        <sz val="20"/>
        <color theme="1"/>
        <rFont val="方正仿宋简体"/>
        <charset val="134"/>
      </rPr>
      <t>完善温室基础生产设施和生产物资采购配套</t>
    </r>
    <r>
      <rPr>
        <sz val="20"/>
        <color theme="1"/>
        <rFont val="Times New Roman"/>
        <charset val="134"/>
      </rPr>
      <t>35</t>
    </r>
    <r>
      <rPr>
        <sz val="20"/>
        <color theme="1"/>
        <rFont val="方正仿宋简体"/>
        <charset val="134"/>
      </rPr>
      <t>座，覆盖种植面积</t>
    </r>
    <r>
      <rPr>
        <sz val="20"/>
        <color theme="1"/>
        <rFont val="Times New Roman"/>
        <charset val="134"/>
      </rPr>
      <t>=31570</t>
    </r>
    <r>
      <rPr>
        <sz val="20"/>
        <color theme="1"/>
        <rFont val="宋体"/>
        <charset val="134"/>
      </rPr>
      <t>㎡</t>
    </r>
    <r>
      <rPr>
        <sz val="20"/>
        <color theme="1"/>
        <rFont val="方正仿宋简体"/>
        <charset val="134"/>
      </rPr>
      <t>，提供就业岗位</t>
    </r>
    <r>
      <rPr>
        <sz val="20"/>
        <color theme="1"/>
        <rFont val="宋体"/>
        <charset val="134"/>
      </rPr>
      <t>≥</t>
    </r>
    <r>
      <rPr>
        <sz val="20"/>
        <color theme="1"/>
        <rFont val="Times New Roman"/>
        <charset val="134"/>
      </rPr>
      <t>10</t>
    </r>
    <r>
      <rPr>
        <sz val="20"/>
        <color theme="1"/>
        <rFont val="方正仿宋简体"/>
        <charset val="134"/>
      </rPr>
      <t>人，带动种植户人均年增收</t>
    </r>
    <r>
      <rPr>
        <sz val="20"/>
        <color theme="1"/>
        <rFont val="宋体"/>
        <charset val="134"/>
      </rPr>
      <t>≥</t>
    </r>
    <r>
      <rPr>
        <sz val="20"/>
        <color theme="1"/>
        <rFont val="Times New Roman"/>
        <charset val="134"/>
      </rPr>
      <t>3600</t>
    </r>
    <r>
      <rPr>
        <sz val="20"/>
        <color theme="1"/>
        <rFont val="方正仿宋简体"/>
        <charset val="134"/>
      </rPr>
      <t>元，通过项目实施，激发农户内生动力，促进农户实现多元化增收。</t>
    </r>
  </si>
  <si>
    <t>2024.10.10</t>
  </si>
  <si>
    <r>
      <rPr>
        <sz val="20"/>
        <color theme="1"/>
        <rFont val="方正仿宋简体"/>
        <charset val="134"/>
      </rPr>
      <t>巴党农领发〔</t>
    </r>
    <r>
      <rPr>
        <sz val="20"/>
        <color theme="1"/>
        <rFont val="Times New Roman"/>
        <charset val="134"/>
      </rPr>
      <t>2024</t>
    </r>
    <r>
      <rPr>
        <sz val="20"/>
        <color theme="1"/>
        <rFont val="方正仿宋简体"/>
        <charset val="134"/>
      </rPr>
      <t>〕</t>
    </r>
    <r>
      <rPr>
        <sz val="20"/>
        <color theme="1"/>
        <rFont val="Times New Roman"/>
        <charset val="134"/>
      </rPr>
      <t>21</t>
    </r>
    <r>
      <rPr>
        <sz val="20"/>
        <color theme="1"/>
        <rFont val="方正仿宋简体"/>
        <charset val="134"/>
      </rPr>
      <t>号</t>
    </r>
  </si>
  <si>
    <t>BCX095</t>
  </si>
  <si>
    <t>巴楚县庭院经济发展补助项目</t>
  </si>
  <si>
    <t>庭院特色种植</t>
  </si>
  <si>
    <r>
      <rPr>
        <b/>
        <sz val="20"/>
        <color theme="1"/>
        <rFont val="方正仿宋简体"/>
        <charset val="134"/>
      </rPr>
      <t>总投资：</t>
    </r>
    <r>
      <rPr>
        <sz val="20"/>
        <color theme="1"/>
        <rFont val="Times New Roman"/>
        <charset val="134"/>
      </rPr>
      <t>368.93</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对全县</t>
    </r>
    <r>
      <rPr>
        <sz val="20"/>
        <color theme="1"/>
        <rFont val="Times New Roman"/>
        <charset val="134"/>
      </rPr>
      <t>10663</t>
    </r>
    <r>
      <rPr>
        <sz val="20"/>
        <color theme="1"/>
        <rFont val="方正仿宋简体"/>
        <charset val="134"/>
      </rPr>
      <t>户脱贫户、监测对象利用房前屋后、前庭后院发展家庭特色种植</t>
    </r>
    <r>
      <rPr>
        <sz val="20"/>
        <color theme="1"/>
        <rFont val="Times New Roman"/>
        <charset val="134"/>
      </rPr>
      <t>3910.1</t>
    </r>
    <r>
      <rPr>
        <sz val="20"/>
        <color theme="1"/>
        <rFont val="方正仿宋简体"/>
        <charset val="134"/>
      </rPr>
      <t>亩，种植面积在</t>
    </r>
    <r>
      <rPr>
        <sz val="20"/>
        <color theme="1"/>
        <rFont val="Times New Roman"/>
        <charset val="134"/>
      </rPr>
      <t>0.2</t>
    </r>
    <r>
      <rPr>
        <sz val="20"/>
        <color theme="1"/>
        <rFont val="方正仿宋简体"/>
        <charset val="134"/>
      </rPr>
      <t>亩及以上并产生一定效益的，按照每亩</t>
    </r>
    <r>
      <rPr>
        <sz val="20"/>
        <color theme="1"/>
        <rFont val="Times New Roman"/>
        <charset val="134"/>
      </rPr>
      <t>1000</t>
    </r>
    <r>
      <rPr>
        <sz val="20"/>
        <color theme="1"/>
        <rFont val="方正仿宋简体"/>
        <charset val="134"/>
      </rPr>
      <t>元的标准给予补助，每户享受补助资金上限</t>
    </r>
    <r>
      <rPr>
        <sz val="20"/>
        <color theme="1"/>
        <rFont val="Times New Roman"/>
        <charset val="134"/>
      </rPr>
      <t>1000</t>
    </r>
    <r>
      <rPr>
        <sz val="20"/>
        <color theme="1"/>
        <rFont val="方正仿宋简体"/>
        <charset val="134"/>
      </rPr>
      <t>元。其中，阿瓦提镇</t>
    </r>
    <r>
      <rPr>
        <sz val="20"/>
        <color theme="1"/>
        <rFont val="Times New Roman"/>
        <charset val="134"/>
      </rPr>
      <t>856</t>
    </r>
    <r>
      <rPr>
        <sz val="20"/>
        <color theme="1"/>
        <rFont val="方正仿宋简体"/>
        <charset val="134"/>
      </rPr>
      <t>户</t>
    </r>
    <r>
      <rPr>
        <sz val="20"/>
        <color theme="1"/>
        <rFont val="Times New Roman"/>
        <charset val="134"/>
      </rPr>
      <t>304.6</t>
    </r>
    <r>
      <rPr>
        <sz val="20"/>
        <color theme="1"/>
        <rFont val="方正仿宋简体"/>
        <charset val="134"/>
      </rPr>
      <t>亩、英吾斯塘乡</t>
    </r>
    <r>
      <rPr>
        <sz val="20"/>
        <color theme="1"/>
        <rFont val="Times New Roman"/>
        <charset val="134"/>
      </rPr>
      <t>988</t>
    </r>
    <r>
      <rPr>
        <sz val="20"/>
        <color theme="1"/>
        <rFont val="方正仿宋简体"/>
        <charset val="134"/>
      </rPr>
      <t>户</t>
    </r>
    <r>
      <rPr>
        <sz val="20"/>
        <color theme="1"/>
        <rFont val="Times New Roman"/>
        <charset val="134"/>
      </rPr>
      <t>254.8</t>
    </r>
    <r>
      <rPr>
        <sz val="20"/>
        <color theme="1"/>
        <rFont val="方正仿宋简体"/>
        <charset val="134"/>
      </rPr>
      <t>亩、琼库尔恰克乡</t>
    </r>
    <r>
      <rPr>
        <sz val="20"/>
        <color theme="1"/>
        <rFont val="Times New Roman"/>
        <charset val="134"/>
      </rPr>
      <t>1073</t>
    </r>
    <r>
      <rPr>
        <sz val="20"/>
        <color theme="1"/>
        <rFont val="方正仿宋简体"/>
        <charset val="134"/>
      </rPr>
      <t>户</t>
    </r>
    <r>
      <rPr>
        <sz val="20"/>
        <color theme="1"/>
        <rFont val="Times New Roman"/>
        <charset val="134"/>
      </rPr>
      <t>278.7</t>
    </r>
    <r>
      <rPr>
        <sz val="20"/>
        <color theme="1"/>
        <rFont val="方正仿宋简体"/>
        <charset val="134"/>
      </rPr>
      <t>亩、色力布亚镇</t>
    </r>
    <r>
      <rPr>
        <sz val="20"/>
        <color theme="1"/>
        <rFont val="Times New Roman"/>
        <charset val="134"/>
      </rPr>
      <t>1190</t>
    </r>
    <r>
      <rPr>
        <sz val="20"/>
        <color theme="1"/>
        <rFont val="方正仿宋简体"/>
        <charset val="134"/>
      </rPr>
      <t>户</t>
    </r>
    <r>
      <rPr>
        <sz val="20"/>
        <color theme="1"/>
        <rFont val="Times New Roman"/>
        <charset val="134"/>
      </rPr>
      <t>298.8</t>
    </r>
    <r>
      <rPr>
        <sz val="20"/>
        <color theme="1"/>
        <rFont val="方正仿宋简体"/>
        <charset val="134"/>
      </rPr>
      <t>亩、阿拉格尔乡</t>
    </r>
    <r>
      <rPr>
        <sz val="20"/>
        <color theme="1"/>
        <rFont val="Times New Roman"/>
        <charset val="134"/>
      </rPr>
      <t>1191</t>
    </r>
    <r>
      <rPr>
        <sz val="20"/>
        <color theme="1"/>
        <rFont val="方正仿宋简体"/>
        <charset val="134"/>
      </rPr>
      <t>户</t>
    </r>
    <r>
      <rPr>
        <sz val="20"/>
        <color theme="1"/>
        <rFont val="Times New Roman"/>
        <charset val="134"/>
      </rPr>
      <t>381.3</t>
    </r>
    <r>
      <rPr>
        <sz val="20"/>
        <color theme="1"/>
        <rFont val="方正仿宋简体"/>
        <charset val="134"/>
      </rPr>
      <t>亩、阿克萨克马热勒乡</t>
    </r>
    <r>
      <rPr>
        <sz val="20"/>
        <color theme="1"/>
        <rFont val="Times New Roman"/>
        <charset val="134"/>
      </rPr>
      <t>694</t>
    </r>
    <r>
      <rPr>
        <sz val="20"/>
        <color theme="1"/>
        <rFont val="方正仿宋简体"/>
        <charset val="134"/>
      </rPr>
      <t>户</t>
    </r>
    <r>
      <rPr>
        <sz val="20"/>
        <color theme="1"/>
        <rFont val="Times New Roman"/>
        <charset val="134"/>
      </rPr>
      <t>285.6</t>
    </r>
    <r>
      <rPr>
        <sz val="20"/>
        <color theme="1"/>
        <rFont val="方正仿宋简体"/>
        <charset val="134"/>
      </rPr>
      <t>亩、夏马勒乡</t>
    </r>
    <r>
      <rPr>
        <sz val="20"/>
        <color theme="1"/>
        <rFont val="Times New Roman"/>
        <charset val="134"/>
      </rPr>
      <t>417</t>
    </r>
    <r>
      <rPr>
        <sz val="20"/>
        <color theme="1"/>
        <rFont val="方正仿宋简体"/>
        <charset val="134"/>
      </rPr>
      <t>户</t>
    </r>
    <r>
      <rPr>
        <sz val="20"/>
        <color theme="1"/>
        <rFont val="Times New Roman"/>
        <charset val="134"/>
      </rPr>
      <t>153.8</t>
    </r>
    <r>
      <rPr>
        <sz val="20"/>
        <color theme="1"/>
        <rFont val="方正仿宋简体"/>
        <charset val="134"/>
      </rPr>
      <t>亩、阿纳库勒乡</t>
    </r>
    <r>
      <rPr>
        <sz val="20"/>
        <color theme="1"/>
        <rFont val="Times New Roman"/>
        <charset val="134"/>
      </rPr>
      <t>530</t>
    </r>
    <r>
      <rPr>
        <sz val="20"/>
        <color theme="1"/>
        <rFont val="方正仿宋简体"/>
        <charset val="134"/>
      </rPr>
      <t>户</t>
    </r>
    <r>
      <rPr>
        <sz val="20"/>
        <color theme="1"/>
        <rFont val="Times New Roman"/>
        <charset val="134"/>
      </rPr>
      <t>142.1</t>
    </r>
    <r>
      <rPr>
        <sz val="20"/>
        <color theme="1"/>
        <rFont val="方正仿宋简体"/>
        <charset val="134"/>
      </rPr>
      <t>亩、巴楚镇</t>
    </r>
    <r>
      <rPr>
        <sz val="20"/>
        <color theme="1"/>
        <rFont val="Times New Roman"/>
        <charset val="134"/>
      </rPr>
      <t>19</t>
    </r>
    <r>
      <rPr>
        <sz val="20"/>
        <color theme="1"/>
        <rFont val="方正仿宋简体"/>
        <charset val="134"/>
      </rPr>
      <t>户</t>
    </r>
    <r>
      <rPr>
        <sz val="20"/>
        <color theme="1"/>
        <rFont val="Times New Roman"/>
        <charset val="134"/>
      </rPr>
      <t>8.8</t>
    </r>
    <r>
      <rPr>
        <sz val="20"/>
        <color theme="1"/>
        <rFont val="方正仿宋简体"/>
        <charset val="134"/>
      </rPr>
      <t>亩、多来提巴格乡</t>
    </r>
    <r>
      <rPr>
        <sz val="20"/>
        <color theme="1"/>
        <rFont val="Times New Roman"/>
        <charset val="134"/>
      </rPr>
      <t>1901</t>
    </r>
    <r>
      <rPr>
        <sz val="20"/>
        <color theme="1"/>
        <rFont val="方正仿宋简体"/>
        <charset val="134"/>
      </rPr>
      <t>户</t>
    </r>
    <r>
      <rPr>
        <sz val="20"/>
        <color theme="1"/>
        <rFont val="Times New Roman"/>
        <charset val="134"/>
      </rPr>
      <t>1166.4</t>
    </r>
    <r>
      <rPr>
        <sz val="20"/>
        <color theme="1"/>
        <rFont val="方正仿宋简体"/>
        <charset val="134"/>
      </rPr>
      <t>亩、恰尔巴格乡</t>
    </r>
    <r>
      <rPr>
        <sz val="20"/>
        <color theme="1"/>
        <rFont val="Times New Roman"/>
        <charset val="134"/>
      </rPr>
      <t>1758</t>
    </r>
    <r>
      <rPr>
        <sz val="20"/>
        <color theme="1"/>
        <rFont val="方正仿宋简体"/>
        <charset val="134"/>
      </rPr>
      <t>户</t>
    </r>
    <r>
      <rPr>
        <sz val="20"/>
        <color theme="1"/>
        <rFont val="Times New Roman"/>
        <charset val="134"/>
      </rPr>
      <t>619.4</t>
    </r>
    <r>
      <rPr>
        <sz val="20"/>
        <color theme="1"/>
        <rFont val="方正仿宋简体"/>
        <charset val="134"/>
      </rPr>
      <t>亩、三岔口镇</t>
    </r>
    <r>
      <rPr>
        <sz val="20"/>
        <color theme="1"/>
        <rFont val="Times New Roman"/>
        <charset val="134"/>
      </rPr>
      <t>46</t>
    </r>
    <r>
      <rPr>
        <sz val="20"/>
        <color theme="1"/>
        <rFont val="方正仿宋简体"/>
        <charset val="134"/>
      </rPr>
      <t>户</t>
    </r>
    <r>
      <rPr>
        <sz val="20"/>
        <color theme="1"/>
        <rFont val="Times New Roman"/>
        <charset val="134"/>
      </rPr>
      <t>15.8</t>
    </r>
    <r>
      <rPr>
        <sz val="20"/>
        <color theme="1"/>
        <rFont val="方正仿宋简体"/>
        <charset val="134"/>
      </rPr>
      <t>亩。</t>
    </r>
  </si>
  <si>
    <t>阿瓦提镇、英吾斯塘乡、琼库尔恰克乡、色力布亚镇、阿拉格尔、阿克萨克马热勒乡、夏马勒乡、阿纳库勒乡、巴楚镇、多来提巴格乡、恰尔巴格乡、三岔口镇</t>
  </si>
  <si>
    <t>李冠军、罗建新、包永瑞、高疆、蒋久健、李鹏辉、潘荣森、木拉提·库尔班、牛振东、汪生龙、刘山山、贾中元、田兵兵</t>
  </si>
  <si>
    <r>
      <rPr>
        <sz val="20"/>
        <color theme="1"/>
        <rFont val="方正仿宋简体"/>
        <charset val="134"/>
      </rPr>
      <t>补贴庭院经济果蔬面积</t>
    </r>
    <r>
      <rPr>
        <sz val="20"/>
        <color theme="1"/>
        <rFont val="宋体"/>
        <charset val="134"/>
      </rPr>
      <t>≥</t>
    </r>
    <r>
      <rPr>
        <sz val="20"/>
        <color theme="1"/>
        <rFont val="Times New Roman"/>
        <charset val="134"/>
      </rPr>
      <t>3910.1</t>
    </r>
    <r>
      <rPr>
        <sz val="20"/>
        <color theme="1"/>
        <rFont val="方正仿宋简体"/>
        <charset val="134"/>
      </rPr>
      <t>亩，资金使用合规率</t>
    </r>
    <r>
      <rPr>
        <sz val="20"/>
        <color theme="1"/>
        <rFont val="Times New Roman"/>
        <charset val="134"/>
      </rPr>
      <t>=100%</t>
    </r>
    <r>
      <rPr>
        <sz val="20"/>
        <color theme="1"/>
        <rFont val="方正仿宋简体"/>
        <charset val="134"/>
      </rPr>
      <t>。</t>
    </r>
    <r>
      <rPr>
        <sz val="20"/>
        <color theme="1"/>
        <rFont val="Times New Roman"/>
        <charset val="134"/>
      </rPr>
      <t xml:space="preserve">
</t>
    </r>
    <r>
      <rPr>
        <sz val="20"/>
        <color theme="1"/>
        <rFont val="方正仿宋简体"/>
        <charset val="134"/>
      </rPr>
      <t>经济效益：带动脱贫户（含监测帮扶对象）全年总收入</t>
    </r>
    <r>
      <rPr>
        <sz val="20"/>
        <color theme="1"/>
        <rFont val="宋体"/>
        <charset val="134"/>
      </rPr>
      <t>≥</t>
    </r>
    <r>
      <rPr>
        <sz val="20"/>
        <color theme="1"/>
        <rFont val="Times New Roman"/>
        <charset val="134"/>
      </rPr>
      <t>368.93</t>
    </r>
    <r>
      <rPr>
        <sz val="20"/>
        <color theme="1"/>
        <rFont val="方正仿宋简体"/>
        <charset val="134"/>
      </rPr>
      <t>万元。</t>
    </r>
    <r>
      <rPr>
        <sz val="20"/>
        <color theme="1"/>
        <rFont val="Times New Roman"/>
        <charset val="134"/>
      </rPr>
      <t xml:space="preserve">
</t>
    </r>
    <r>
      <rPr>
        <sz val="20"/>
        <color theme="1"/>
        <rFont val="方正仿宋简体"/>
        <charset val="134"/>
      </rPr>
      <t>社会效益：受益脱贫户（含监测帮扶对象）户数</t>
    </r>
    <r>
      <rPr>
        <sz val="20"/>
        <color theme="1"/>
        <rFont val="宋体"/>
        <charset val="134"/>
      </rPr>
      <t>≥</t>
    </r>
    <r>
      <rPr>
        <sz val="20"/>
        <color theme="1"/>
        <rFont val="Times New Roman"/>
        <charset val="134"/>
      </rPr>
      <t>10663</t>
    </r>
    <r>
      <rPr>
        <sz val="20"/>
        <color theme="1"/>
        <rFont val="方正仿宋简体"/>
        <charset val="134"/>
      </rPr>
      <t>户，通过项目实施，激发农户内生动力，有效保障农户发展庭院经济积极性，促进农户实现多元化增收。</t>
    </r>
  </si>
  <si>
    <r>
      <rPr>
        <b/>
        <sz val="22"/>
        <color theme="1"/>
        <rFont val="方正小标宋简体"/>
        <charset val="134"/>
      </rPr>
      <t>二</t>
    </r>
  </si>
  <si>
    <r>
      <rPr>
        <b/>
        <sz val="20"/>
        <color theme="1"/>
        <rFont val="方正仿宋简体"/>
        <charset val="134"/>
      </rPr>
      <t>总投资：</t>
    </r>
    <r>
      <rPr>
        <sz val="20"/>
        <color theme="1"/>
        <rFont val="Times New Roman"/>
        <charset val="134"/>
      </rPr>
      <t>194.4</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对巴楚县</t>
    </r>
    <r>
      <rPr>
        <sz val="20"/>
        <color theme="1"/>
        <rFont val="Times New Roman"/>
        <charset val="134"/>
      </rPr>
      <t>100</t>
    </r>
    <r>
      <rPr>
        <sz val="20"/>
        <color theme="1"/>
        <rFont val="方正仿宋简体"/>
        <charset val="134"/>
      </rPr>
      <t>名监测对象开发公益性岗位，对公岗就业人员按照</t>
    </r>
    <r>
      <rPr>
        <sz val="20"/>
        <color theme="1"/>
        <rFont val="Times New Roman"/>
        <charset val="134"/>
      </rPr>
      <t>1620</t>
    </r>
    <r>
      <rPr>
        <sz val="20"/>
        <color theme="1"/>
        <rFont val="方正仿宋简体"/>
        <charset val="134"/>
      </rPr>
      <t>元</t>
    </r>
    <r>
      <rPr>
        <sz val="20"/>
        <color theme="1"/>
        <rFont val="Times New Roman"/>
        <charset val="134"/>
      </rPr>
      <t>/</t>
    </r>
    <r>
      <rPr>
        <sz val="20"/>
        <color theme="1"/>
        <rFont val="方正仿宋简体"/>
        <charset val="134"/>
      </rPr>
      <t>人</t>
    </r>
    <r>
      <rPr>
        <sz val="20"/>
        <color theme="1"/>
        <rFont val="Times New Roman"/>
        <charset val="134"/>
      </rPr>
      <t>/</t>
    </r>
    <r>
      <rPr>
        <sz val="20"/>
        <color theme="1"/>
        <rFont val="方正仿宋简体"/>
        <charset val="134"/>
      </rPr>
      <t>月的标准进行岗位补贴。</t>
    </r>
  </si>
  <si>
    <r>
      <rPr>
        <sz val="20"/>
        <rFont val="方正仿宋简体"/>
        <charset val="134"/>
      </rPr>
      <t>发放补贴人数</t>
    </r>
    <r>
      <rPr>
        <sz val="20"/>
        <rFont val="宋体"/>
        <charset val="134"/>
      </rPr>
      <t>≥</t>
    </r>
    <r>
      <rPr>
        <sz val="20"/>
        <rFont val="Times New Roman"/>
        <charset val="134"/>
      </rPr>
      <t>100</t>
    </r>
    <r>
      <rPr>
        <sz val="20"/>
        <rFont val="方正仿宋简体"/>
        <charset val="134"/>
      </rPr>
      <t>人，补贴月份</t>
    </r>
    <r>
      <rPr>
        <sz val="20"/>
        <rFont val="Times New Roman"/>
        <charset val="134"/>
      </rPr>
      <t>=12</t>
    </r>
    <r>
      <rPr>
        <sz val="20"/>
        <rFont val="方正仿宋简体"/>
        <charset val="134"/>
      </rPr>
      <t>个月，享受公益性岗位补贴标准</t>
    </r>
    <r>
      <rPr>
        <sz val="20"/>
        <rFont val="宋体"/>
        <charset val="134"/>
      </rPr>
      <t>≤</t>
    </r>
    <r>
      <rPr>
        <sz val="20"/>
        <rFont val="Times New Roman"/>
        <charset val="134"/>
      </rPr>
      <t>1620</t>
    </r>
    <r>
      <rPr>
        <sz val="20"/>
        <rFont val="方正仿宋简体"/>
        <charset val="134"/>
      </rPr>
      <t>元</t>
    </r>
    <r>
      <rPr>
        <sz val="20"/>
        <rFont val="Times New Roman"/>
        <charset val="134"/>
      </rPr>
      <t>/</t>
    </r>
    <r>
      <rPr>
        <sz val="20"/>
        <rFont val="方正仿宋简体"/>
        <charset val="134"/>
      </rPr>
      <t>人</t>
    </r>
    <r>
      <rPr>
        <sz val="20"/>
        <rFont val="Times New Roman"/>
        <charset val="134"/>
      </rPr>
      <t>/</t>
    </r>
    <r>
      <rPr>
        <sz val="20"/>
        <rFont val="方正仿宋简体"/>
        <charset val="134"/>
      </rPr>
      <t>月。</t>
    </r>
    <r>
      <rPr>
        <sz val="20"/>
        <rFont val="Times New Roman"/>
        <charset val="134"/>
      </rPr>
      <t xml:space="preserve">
</t>
    </r>
    <r>
      <rPr>
        <sz val="20"/>
        <rFont val="方正仿宋简体"/>
        <charset val="134"/>
      </rPr>
      <t>经济效益：带动增加监测户全年总收入</t>
    </r>
    <r>
      <rPr>
        <sz val="20"/>
        <rFont val="宋体"/>
        <charset val="134"/>
      </rPr>
      <t>≥</t>
    </r>
    <r>
      <rPr>
        <sz val="20"/>
        <rFont val="Times New Roman"/>
        <charset val="134"/>
      </rPr>
      <t>194.4</t>
    </r>
    <r>
      <rPr>
        <sz val="20"/>
        <rFont val="方正仿宋简体"/>
        <charset val="134"/>
      </rPr>
      <t>万元。</t>
    </r>
    <r>
      <rPr>
        <sz val="20"/>
        <rFont val="Times New Roman"/>
        <charset val="134"/>
      </rPr>
      <t xml:space="preserve">
</t>
    </r>
    <r>
      <rPr>
        <sz val="20"/>
        <rFont val="方正仿宋简体"/>
        <charset val="134"/>
      </rPr>
      <t>社会效益：受益监测帮扶对象户数</t>
    </r>
    <r>
      <rPr>
        <sz val="20"/>
        <rFont val="宋体"/>
        <charset val="134"/>
      </rPr>
      <t>≥</t>
    </r>
    <r>
      <rPr>
        <sz val="20"/>
        <rFont val="Times New Roman"/>
        <charset val="134"/>
      </rPr>
      <t>95</t>
    </r>
    <r>
      <rPr>
        <sz val="20"/>
        <rFont val="方正仿宋简体"/>
        <charset val="134"/>
      </rPr>
      <t>户，带动监测帮扶对象就业人数</t>
    </r>
    <r>
      <rPr>
        <sz val="20"/>
        <rFont val="宋体"/>
        <charset val="134"/>
      </rPr>
      <t>≥</t>
    </r>
    <r>
      <rPr>
        <sz val="20"/>
        <rFont val="Times New Roman"/>
        <charset val="134"/>
      </rPr>
      <t>100</t>
    </r>
    <r>
      <rPr>
        <sz val="20"/>
        <rFont val="方正仿宋简体"/>
        <charset val="134"/>
      </rPr>
      <t>人，通过项目实施，增加就业人员家庭收入，促进稳定就业，持续巩固脱贫攻坚成效，增强群众获得感和幸福感，促进社会和谐稳定。</t>
    </r>
  </si>
  <si>
    <r>
      <rPr>
        <sz val="18"/>
        <rFont val="方正仿宋简体"/>
        <charset val="134"/>
      </rPr>
      <t>巴党农领发〔</t>
    </r>
    <r>
      <rPr>
        <sz val="18"/>
        <rFont val="Times New Roman"/>
        <charset val="134"/>
      </rPr>
      <t>2023</t>
    </r>
    <r>
      <rPr>
        <sz val="18"/>
        <rFont val="方正仿宋简体"/>
        <charset val="134"/>
      </rPr>
      <t>〕</t>
    </r>
    <r>
      <rPr>
        <sz val="18"/>
        <rFont val="Times New Roman"/>
        <charset val="134"/>
      </rPr>
      <t>22</t>
    </r>
    <r>
      <rPr>
        <sz val="18"/>
        <rFont val="方正仿宋简体"/>
        <charset val="134"/>
      </rPr>
      <t>号</t>
    </r>
  </si>
  <si>
    <r>
      <rPr>
        <sz val="20"/>
        <rFont val="方正仿宋简体"/>
        <charset val="134"/>
      </rPr>
      <t>外出务工脱贫劳动力（含监测帮扶对象）交通补助项目</t>
    </r>
  </si>
  <si>
    <r>
      <rPr>
        <b/>
        <sz val="20"/>
        <rFont val="方正仿宋简体"/>
        <charset val="134"/>
      </rPr>
      <t>总投资：</t>
    </r>
    <r>
      <rPr>
        <sz val="20"/>
        <rFont val="Times New Roman"/>
        <charset val="134"/>
      </rPr>
      <t>592.08</t>
    </r>
    <r>
      <rPr>
        <sz val="20"/>
        <rFont val="方正仿宋简体"/>
        <charset val="134"/>
      </rPr>
      <t>万元</t>
    </r>
    <r>
      <rPr>
        <b/>
        <sz val="20"/>
        <rFont val="Times New Roman"/>
        <charset val="134"/>
      </rPr>
      <t xml:space="preserve">
</t>
    </r>
    <r>
      <rPr>
        <b/>
        <sz val="20"/>
        <rFont val="方正仿宋简体"/>
        <charset val="134"/>
      </rPr>
      <t>建设内容：</t>
    </r>
    <r>
      <rPr>
        <sz val="20"/>
        <rFont val="方正仿宋简体"/>
        <charset val="134"/>
      </rPr>
      <t>对转移到巴楚县以外就业</t>
    </r>
    <r>
      <rPr>
        <sz val="20"/>
        <rFont val="Times New Roman"/>
        <charset val="134"/>
      </rPr>
      <t>3</t>
    </r>
    <r>
      <rPr>
        <sz val="20"/>
        <rFont val="方正仿宋简体"/>
        <charset val="134"/>
      </rPr>
      <t>个月以上的脱贫户或监测对象给予一次性交通费补助，按照县外喀什地区以内（包括图木舒克市、克州）不超过</t>
    </r>
    <r>
      <rPr>
        <sz val="20"/>
        <rFont val="Times New Roman"/>
        <charset val="134"/>
      </rPr>
      <t>200</t>
    </r>
    <r>
      <rPr>
        <sz val="20"/>
        <rFont val="方正仿宋简体"/>
        <charset val="134"/>
      </rPr>
      <t>元</t>
    </r>
    <r>
      <rPr>
        <sz val="20"/>
        <rFont val="Times New Roman"/>
        <charset val="134"/>
      </rPr>
      <t>/</t>
    </r>
    <r>
      <rPr>
        <sz val="20"/>
        <rFont val="方正仿宋简体"/>
        <charset val="134"/>
      </rPr>
      <t>人的标准给予补贴、疆内不超过</t>
    </r>
    <r>
      <rPr>
        <sz val="20"/>
        <rFont val="Times New Roman"/>
        <charset val="134"/>
      </rPr>
      <t>1000</t>
    </r>
    <r>
      <rPr>
        <sz val="20"/>
        <rFont val="方正仿宋简体"/>
        <charset val="134"/>
      </rPr>
      <t>元</t>
    </r>
    <r>
      <rPr>
        <sz val="20"/>
        <rFont val="Times New Roman"/>
        <charset val="134"/>
      </rPr>
      <t>/</t>
    </r>
    <r>
      <rPr>
        <sz val="20"/>
        <rFont val="方正仿宋简体"/>
        <charset val="134"/>
      </rPr>
      <t>人的标准给予补贴（巴州、阿克苏地区、和田地区补贴</t>
    </r>
    <r>
      <rPr>
        <sz val="20"/>
        <rFont val="Times New Roman"/>
        <charset val="134"/>
      </rPr>
      <t>800</t>
    </r>
    <r>
      <rPr>
        <sz val="20"/>
        <rFont val="方正仿宋简体"/>
        <charset val="134"/>
      </rPr>
      <t>元</t>
    </r>
    <r>
      <rPr>
        <sz val="20"/>
        <rFont val="Times New Roman"/>
        <charset val="134"/>
      </rPr>
      <t>/</t>
    </r>
    <r>
      <rPr>
        <sz val="20"/>
        <rFont val="方正仿宋简体"/>
        <charset val="134"/>
      </rPr>
      <t>人，哈密市、吐鲁番市、乌鲁木齐市、昌吉州、克拉玛依市、博州、塔城地区、阿勒泰地区、伊犁州补贴</t>
    </r>
    <r>
      <rPr>
        <sz val="20"/>
        <rFont val="Times New Roman"/>
        <charset val="134"/>
      </rPr>
      <t>1000</t>
    </r>
    <r>
      <rPr>
        <sz val="20"/>
        <rFont val="方正仿宋简体"/>
        <charset val="134"/>
      </rPr>
      <t>元</t>
    </r>
    <r>
      <rPr>
        <sz val="20"/>
        <rFont val="Times New Roman"/>
        <charset val="134"/>
      </rPr>
      <t>/</t>
    </r>
    <r>
      <rPr>
        <sz val="20"/>
        <rFont val="方正仿宋简体"/>
        <charset val="134"/>
      </rPr>
      <t>人）、疆外各省市不超过</t>
    </r>
    <r>
      <rPr>
        <sz val="20"/>
        <rFont val="Times New Roman"/>
        <charset val="134"/>
      </rPr>
      <t>2000</t>
    </r>
    <r>
      <rPr>
        <sz val="20"/>
        <rFont val="方正仿宋简体"/>
        <charset val="134"/>
      </rPr>
      <t>元</t>
    </r>
    <r>
      <rPr>
        <sz val="20"/>
        <rFont val="Times New Roman"/>
        <charset val="134"/>
      </rPr>
      <t>/</t>
    </r>
    <r>
      <rPr>
        <sz val="20"/>
        <rFont val="方正仿宋简体"/>
        <charset val="134"/>
      </rPr>
      <t>人的标准给予补贴（甘肃省、青海省、陕西省、宁夏补贴</t>
    </r>
    <r>
      <rPr>
        <sz val="20"/>
        <rFont val="Times New Roman"/>
        <charset val="134"/>
      </rPr>
      <t>1800</t>
    </r>
    <r>
      <rPr>
        <sz val="20"/>
        <rFont val="方正仿宋简体"/>
        <charset val="134"/>
      </rPr>
      <t>元</t>
    </r>
    <r>
      <rPr>
        <sz val="20"/>
        <rFont val="Times New Roman"/>
        <charset val="134"/>
      </rPr>
      <t>/</t>
    </r>
    <r>
      <rPr>
        <sz val="20"/>
        <rFont val="方正仿宋简体"/>
        <charset val="134"/>
      </rPr>
      <t>人，其余各省均为</t>
    </r>
    <r>
      <rPr>
        <sz val="20"/>
        <rFont val="Times New Roman"/>
        <charset val="134"/>
      </rPr>
      <t>2000</t>
    </r>
    <r>
      <rPr>
        <sz val="20"/>
        <rFont val="方正仿宋简体"/>
        <charset val="134"/>
      </rPr>
      <t>元</t>
    </r>
    <r>
      <rPr>
        <sz val="20"/>
        <rFont val="Times New Roman"/>
        <charset val="134"/>
      </rPr>
      <t>/</t>
    </r>
    <r>
      <rPr>
        <sz val="20"/>
        <rFont val="方正仿宋简体"/>
        <charset val="134"/>
      </rPr>
      <t>人给予补贴）。</t>
    </r>
  </si>
  <si>
    <r>
      <rPr>
        <sz val="20"/>
        <rFont val="方正仿宋简体"/>
        <charset val="134"/>
      </rPr>
      <t>补助转移就业脱贫户（含监测帮扶对象）</t>
    </r>
    <r>
      <rPr>
        <sz val="20"/>
        <rFont val="宋体"/>
        <charset val="134"/>
      </rPr>
      <t>≥</t>
    </r>
    <r>
      <rPr>
        <sz val="20"/>
        <rFont val="Times New Roman"/>
        <charset val="134"/>
      </rPr>
      <t>6933</t>
    </r>
    <r>
      <rPr>
        <sz val="20"/>
        <rFont val="方正仿宋简体"/>
        <charset val="134"/>
      </rPr>
      <t>人，区外疆内补助标准</t>
    </r>
    <r>
      <rPr>
        <sz val="20"/>
        <rFont val="宋体"/>
        <charset val="134"/>
      </rPr>
      <t>≤</t>
    </r>
    <r>
      <rPr>
        <sz val="20"/>
        <rFont val="Times New Roman"/>
        <charset val="134"/>
      </rPr>
      <t>1000</t>
    </r>
    <r>
      <rPr>
        <sz val="20"/>
        <rFont val="方正仿宋简体"/>
        <charset val="134"/>
      </rPr>
      <t>元</t>
    </r>
    <r>
      <rPr>
        <sz val="20"/>
        <rFont val="Times New Roman"/>
        <charset val="134"/>
      </rPr>
      <t>/</t>
    </r>
    <r>
      <rPr>
        <sz val="20"/>
        <rFont val="方正仿宋简体"/>
        <charset val="134"/>
      </rPr>
      <t>次，疆外补助标准</t>
    </r>
    <r>
      <rPr>
        <sz val="20"/>
        <rFont val="宋体"/>
        <charset val="134"/>
      </rPr>
      <t>≤</t>
    </r>
    <r>
      <rPr>
        <sz val="20"/>
        <rFont val="Times New Roman"/>
        <charset val="134"/>
      </rPr>
      <t>2000</t>
    </r>
    <r>
      <rPr>
        <sz val="20"/>
        <rFont val="方正仿宋简体"/>
        <charset val="134"/>
      </rPr>
      <t>元</t>
    </r>
    <r>
      <rPr>
        <sz val="20"/>
        <rFont val="Times New Roman"/>
        <charset val="134"/>
      </rPr>
      <t>/</t>
    </r>
    <r>
      <rPr>
        <sz val="20"/>
        <rFont val="方正仿宋简体"/>
        <charset val="134"/>
      </rPr>
      <t>次。</t>
    </r>
    <r>
      <rPr>
        <sz val="20"/>
        <rFont val="Times New Roman"/>
        <charset val="134"/>
      </rPr>
      <t xml:space="preserve">
</t>
    </r>
    <r>
      <rPr>
        <sz val="20"/>
        <rFont val="方正仿宋简体"/>
        <charset val="134"/>
      </rPr>
      <t>经济效益：受益脱贫人口（含监测帮扶对象）</t>
    </r>
    <r>
      <rPr>
        <sz val="20"/>
        <rFont val="宋体"/>
        <charset val="134"/>
      </rPr>
      <t>≥</t>
    </r>
    <r>
      <rPr>
        <sz val="20"/>
        <rFont val="Times New Roman"/>
        <charset val="134"/>
      </rPr>
      <t>6933</t>
    </r>
    <r>
      <rPr>
        <sz val="20"/>
        <rFont val="方正仿宋简体"/>
        <charset val="134"/>
      </rPr>
      <t>人。</t>
    </r>
    <r>
      <rPr>
        <sz val="20"/>
        <rFont val="Times New Roman"/>
        <charset val="134"/>
      </rPr>
      <t xml:space="preserve">
</t>
    </r>
    <r>
      <rPr>
        <sz val="20"/>
        <rFont val="方正仿宋简体"/>
        <charset val="134"/>
      </rPr>
      <t>社会效益：为进一步鼓励外出就业增加收入，巩固拓展就业帮扶工作成果，预计受益人口</t>
    </r>
    <r>
      <rPr>
        <sz val="20"/>
        <rFont val="Times New Roman"/>
        <charset val="134"/>
      </rPr>
      <t>6933</t>
    </r>
    <r>
      <rPr>
        <sz val="20"/>
        <rFont val="方正仿宋简体"/>
        <charset val="134"/>
      </rPr>
      <t>人。</t>
    </r>
  </si>
  <si>
    <r>
      <rPr>
        <b/>
        <sz val="20"/>
        <color theme="1"/>
        <rFont val="方正仿宋简体"/>
        <charset val="134"/>
      </rPr>
      <t>总投资：</t>
    </r>
    <r>
      <rPr>
        <sz val="20"/>
        <color theme="1"/>
        <rFont val="Times New Roman"/>
        <charset val="134"/>
      </rPr>
      <t>1423.2</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为巴楚县</t>
    </r>
    <r>
      <rPr>
        <sz val="20"/>
        <color theme="1"/>
        <rFont val="Times New Roman"/>
        <charset val="134"/>
      </rPr>
      <t>1186</t>
    </r>
    <r>
      <rPr>
        <sz val="20"/>
        <color theme="1"/>
        <rFont val="方正仿宋简体"/>
        <charset val="134"/>
      </rPr>
      <t>名脱贫人口或监测对象安排农村公路管护员公益性岗位，发放工资补助，每人每月</t>
    </r>
    <r>
      <rPr>
        <sz val="20"/>
        <color theme="1"/>
        <rFont val="Times New Roman"/>
        <charset val="134"/>
      </rPr>
      <t>1000</t>
    </r>
    <r>
      <rPr>
        <sz val="20"/>
        <color theme="1"/>
        <rFont val="方正仿宋简体"/>
        <charset val="134"/>
      </rPr>
      <t>元，解决脱贫人口或监测对象就业，促进农户增收。</t>
    </r>
  </si>
  <si>
    <r>
      <rPr>
        <sz val="20"/>
        <rFont val="方正仿宋简体"/>
        <charset val="134"/>
      </rPr>
      <t>补助农村公路管护员人数</t>
    </r>
    <r>
      <rPr>
        <sz val="20"/>
        <rFont val="宋体"/>
        <charset val="134"/>
      </rPr>
      <t>≥</t>
    </r>
    <r>
      <rPr>
        <sz val="20"/>
        <rFont val="Times New Roman"/>
        <charset val="134"/>
      </rPr>
      <t>1186</t>
    </r>
    <r>
      <rPr>
        <sz val="20"/>
        <rFont val="方正仿宋简体"/>
        <charset val="134"/>
      </rPr>
      <t>人，管护农村公路公里数</t>
    </r>
    <r>
      <rPr>
        <sz val="20"/>
        <rFont val="宋体"/>
        <charset val="134"/>
      </rPr>
      <t>≥</t>
    </r>
    <r>
      <rPr>
        <sz val="20"/>
        <rFont val="Times New Roman"/>
        <charset val="134"/>
      </rPr>
      <t>4050km</t>
    </r>
    <r>
      <rPr>
        <sz val="20"/>
        <rFont val="方正仿宋简体"/>
        <charset val="134"/>
      </rPr>
      <t>，管护员参加养护工作合格率</t>
    </r>
    <r>
      <rPr>
        <sz val="20"/>
        <rFont val="Times New Roman"/>
        <charset val="134"/>
      </rPr>
      <t>=100%</t>
    </r>
    <r>
      <rPr>
        <sz val="20"/>
        <rFont val="方正仿宋简体"/>
        <charset val="134"/>
      </rPr>
      <t>，管护人员补助标准</t>
    </r>
    <r>
      <rPr>
        <sz val="20"/>
        <rFont val="Times New Roman"/>
        <charset val="134"/>
      </rPr>
      <t>=1000</t>
    </r>
    <r>
      <rPr>
        <sz val="20"/>
        <rFont val="方正仿宋简体"/>
        <charset val="134"/>
      </rPr>
      <t>元，资金补助发放及时率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经济效益：带动增加脱贫人口（含监测帮扶对象）全年总收入</t>
    </r>
    <r>
      <rPr>
        <sz val="20"/>
        <rFont val="宋体"/>
        <charset val="134"/>
      </rPr>
      <t>≥</t>
    </r>
    <r>
      <rPr>
        <sz val="20"/>
        <rFont val="Times New Roman"/>
        <charset val="134"/>
      </rPr>
      <t>1423.2</t>
    </r>
    <r>
      <rPr>
        <sz val="20"/>
        <rFont val="方正仿宋简体"/>
        <charset val="134"/>
      </rPr>
      <t>万元。</t>
    </r>
    <r>
      <rPr>
        <sz val="20"/>
        <rFont val="Times New Roman"/>
        <charset val="134"/>
      </rPr>
      <t xml:space="preserve">
</t>
    </r>
    <r>
      <rPr>
        <sz val="20"/>
        <rFont val="方正仿宋简体"/>
        <charset val="134"/>
      </rPr>
      <t>社会效益：解决各乡镇就业岗位</t>
    </r>
    <r>
      <rPr>
        <sz val="20"/>
        <rFont val="宋体"/>
        <charset val="134"/>
      </rPr>
      <t>≥</t>
    </r>
    <r>
      <rPr>
        <sz val="20"/>
        <rFont val="Times New Roman"/>
        <charset val="134"/>
      </rPr>
      <t>1186</t>
    </r>
    <r>
      <rPr>
        <sz val="20"/>
        <rFont val="方正仿宋简体"/>
        <charset val="134"/>
      </rPr>
      <t>个，受益脱贫户（含监测帮扶对象）数</t>
    </r>
    <r>
      <rPr>
        <sz val="20"/>
        <rFont val="宋体"/>
        <charset val="134"/>
      </rPr>
      <t>≥</t>
    </r>
    <r>
      <rPr>
        <sz val="20"/>
        <rFont val="Times New Roman"/>
        <charset val="134"/>
      </rPr>
      <t>1173</t>
    </r>
    <r>
      <rPr>
        <sz val="20"/>
        <rFont val="方正仿宋简体"/>
        <charset val="134"/>
      </rPr>
      <t>户，加强和规范各村严格按照农村公路养护与管理开展日常工作，不断加大农村公路的养护管理力度，促进构建农村公路管养网络。</t>
    </r>
  </si>
  <si>
    <r>
      <rPr>
        <b/>
        <sz val="20"/>
        <color theme="1"/>
        <rFont val="方正仿宋简体"/>
        <charset val="134"/>
      </rPr>
      <t>总投资：</t>
    </r>
    <r>
      <rPr>
        <sz val="20"/>
        <color theme="1"/>
        <rFont val="Times New Roman"/>
        <charset val="134"/>
      </rPr>
      <t>24.7</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对吸纳我县脱贫人口、监测对象就业数量多、成效好的本地帮扶企业，按照每人</t>
    </r>
    <r>
      <rPr>
        <sz val="20"/>
        <color theme="1"/>
        <rFont val="Times New Roman"/>
        <charset val="134"/>
      </rPr>
      <t>500</t>
    </r>
    <r>
      <rPr>
        <sz val="20"/>
        <color theme="1"/>
        <rFont val="方正仿宋简体"/>
        <charset val="134"/>
      </rPr>
      <t>元标准给予一次性奖补。</t>
    </r>
  </si>
  <si>
    <r>
      <rPr>
        <sz val="20"/>
        <rFont val="方正仿宋简体"/>
        <charset val="134"/>
      </rPr>
      <t>李冠军</t>
    </r>
  </si>
  <si>
    <r>
      <rPr>
        <sz val="20"/>
        <rFont val="方正仿宋简体"/>
        <charset val="134"/>
      </rPr>
      <t>补助企业个数</t>
    </r>
    <r>
      <rPr>
        <sz val="20"/>
        <rFont val="宋体"/>
        <charset val="134"/>
      </rPr>
      <t>≥</t>
    </r>
    <r>
      <rPr>
        <sz val="20"/>
        <rFont val="Times New Roman"/>
        <charset val="134"/>
      </rPr>
      <t>8</t>
    </r>
    <r>
      <rPr>
        <sz val="20"/>
        <rFont val="方正仿宋简体"/>
        <charset val="134"/>
      </rPr>
      <t>个，就业奖补标准</t>
    </r>
    <r>
      <rPr>
        <sz val="20"/>
        <rFont val="Times New Roman"/>
        <charset val="134"/>
      </rPr>
      <t>=494</t>
    </r>
    <r>
      <rPr>
        <sz val="20"/>
        <rFont val="方正仿宋简体"/>
        <charset val="134"/>
      </rPr>
      <t>元</t>
    </r>
    <r>
      <rPr>
        <sz val="20"/>
        <rFont val="Times New Roman"/>
        <charset val="134"/>
      </rPr>
      <t>/</t>
    </r>
    <r>
      <rPr>
        <sz val="20"/>
        <rFont val="方正仿宋简体"/>
        <charset val="134"/>
      </rPr>
      <t>人，补助对象认定准确率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经济效益：带动企业增加收入</t>
    </r>
    <r>
      <rPr>
        <sz val="20"/>
        <rFont val="宋体"/>
        <charset val="134"/>
      </rPr>
      <t>≥</t>
    </r>
    <r>
      <rPr>
        <sz val="20"/>
        <rFont val="Times New Roman"/>
        <charset val="134"/>
      </rPr>
      <t>30</t>
    </r>
    <r>
      <rPr>
        <sz val="20"/>
        <rFont val="方正仿宋简体"/>
        <charset val="134"/>
      </rPr>
      <t>万元。</t>
    </r>
    <r>
      <rPr>
        <sz val="20"/>
        <rFont val="Times New Roman"/>
        <charset val="134"/>
      </rPr>
      <t xml:space="preserve">
</t>
    </r>
    <r>
      <rPr>
        <sz val="20"/>
        <rFont val="方正仿宋简体"/>
        <charset val="134"/>
      </rPr>
      <t>社会效益：帮扶企业吸纳脱贫人口（含监测帮扶对象）</t>
    </r>
    <r>
      <rPr>
        <sz val="20"/>
        <rFont val="宋体"/>
        <charset val="134"/>
      </rPr>
      <t>≥</t>
    </r>
    <r>
      <rPr>
        <sz val="20"/>
        <rFont val="Times New Roman"/>
        <charset val="134"/>
      </rPr>
      <t>600</t>
    </r>
    <r>
      <rPr>
        <sz val="20"/>
        <rFont val="方正仿宋简体"/>
        <charset val="134"/>
      </rPr>
      <t>人，有效提高企业稳岗扩就业，持续保障当地企业稳岗增收，争取使受奖补人员满意度达到</t>
    </r>
    <r>
      <rPr>
        <sz val="20"/>
        <rFont val="Times New Roman"/>
        <charset val="134"/>
      </rPr>
      <t>95%</t>
    </r>
    <r>
      <rPr>
        <sz val="20"/>
        <rFont val="方正仿宋简体"/>
        <charset val="134"/>
      </rPr>
      <t>以上。</t>
    </r>
  </si>
  <si>
    <r>
      <rPr>
        <b/>
        <sz val="20"/>
        <color theme="1"/>
        <rFont val="方正仿宋简体"/>
        <charset val="0"/>
      </rPr>
      <t>总投资：</t>
    </r>
    <r>
      <rPr>
        <sz val="20"/>
        <color theme="1"/>
        <rFont val="Times New Roman"/>
        <charset val="0"/>
      </rPr>
      <t>291.6</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对我县</t>
    </r>
    <r>
      <rPr>
        <sz val="20"/>
        <color theme="1"/>
        <rFont val="Times New Roman"/>
        <charset val="0"/>
      </rPr>
      <t>11</t>
    </r>
    <r>
      <rPr>
        <sz val="20"/>
        <color theme="1"/>
        <rFont val="方正仿宋简体"/>
        <charset val="0"/>
      </rPr>
      <t>个乡镇返乡在乡脱贫人口或监测对象家庭劳动力因不确定因素导致无法外出务工人员，开发乡村临时公益性岗位</t>
    </r>
    <r>
      <rPr>
        <sz val="20"/>
        <color theme="1"/>
        <rFont val="Times New Roman"/>
        <charset val="0"/>
      </rPr>
      <t>300</t>
    </r>
    <r>
      <rPr>
        <sz val="20"/>
        <color theme="1"/>
        <rFont val="方正仿宋简体"/>
        <charset val="0"/>
      </rPr>
      <t>个，安置</t>
    </r>
    <r>
      <rPr>
        <sz val="20"/>
        <color theme="1"/>
        <rFont val="Times New Roman"/>
        <charset val="0"/>
      </rPr>
      <t>300</t>
    </r>
    <r>
      <rPr>
        <sz val="20"/>
        <color theme="1"/>
        <rFont val="方正仿宋简体"/>
        <charset val="0"/>
      </rPr>
      <t>人就业，每个岗位每月补贴</t>
    </r>
    <r>
      <rPr>
        <sz val="20"/>
        <color theme="1"/>
        <rFont val="Times New Roman"/>
        <charset val="0"/>
      </rPr>
      <t>1620</t>
    </r>
    <r>
      <rPr>
        <sz val="20"/>
        <color theme="1"/>
        <rFont val="方正仿宋简体"/>
        <charset val="0"/>
      </rPr>
      <t>元，在岗时间最长不超过</t>
    </r>
    <r>
      <rPr>
        <sz val="20"/>
        <color theme="1"/>
        <rFont val="Times New Roman"/>
        <charset val="0"/>
      </rPr>
      <t>6</t>
    </r>
    <r>
      <rPr>
        <sz val="20"/>
        <color theme="1"/>
        <rFont val="方正仿宋简体"/>
        <charset val="0"/>
      </rPr>
      <t>个月，持续巩固提高脱贫人口或监测对象收入。</t>
    </r>
  </si>
  <si>
    <t>各乡镇</t>
  </si>
  <si>
    <r>
      <rPr>
        <sz val="20"/>
        <rFont val="方正仿宋简体"/>
        <charset val="134"/>
      </rPr>
      <t>李冠军，各乡镇党委书记</t>
    </r>
  </si>
  <si>
    <r>
      <rPr>
        <sz val="20"/>
        <rFont val="方正仿宋简体"/>
        <charset val="134"/>
      </rPr>
      <t>发放岗位人数</t>
    </r>
    <r>
      <rPr>
        <sz val="20"/>
        <rFont val="宋体"/>
        <charset val="134"/>
      </rPr>
      <t>≥</t>
    </r>
    <r>
      <rPr>
        <sz val="20"/>
        <rFont val="Times New Roman"/>
        <charset val="134"/>
      </rPr>
      <t>300</t>
    </r>
    <r>
      <rPr>
        <sz val="20"/>
        <rFont val="方正仿宋简体"/>
        <charset val="134"/>
      </rPr>
      <t>人，发放标准达标率</t>
    </r>
    <r>
      <rPr>
        <sz val="20"/>
        <rFont val="Times New Roman"/>
        <charset val="134"/>
      </rPr>
      <t>=100%</t>
    </r>
    <r>
      <rPr>
        <sz val="20"/>
        <rFont val="方正仿宋简体"/>
        <charset val="134"/>
      </rPr>
      <t>，发放月数</t>
    </r>
    <r>
      <rPr>
        <sz val="20"/>
        <rFont val="宋体"/>
        <charset val="134"/>
      </rPr>
      <t>≤</t>
    </r>
    <r>
      <rPr>
        <sz val="20"/>
        <rFont val="Times New Roman"/>
        <charset val="134"/>
      </rPr>
      <t>6</t>
    </r>
    <r>
      <rPr>
        <sz val="20"/>
        <rFont val="方正仿宋简体"/>
        <charset val="134"/>
      </rPr>
      <t>个月，享受公益性岗位补贴标准</t>
    </r>
    <r>
      <rPr>
        <sz val="20"/>
        <rFont val="Times New Roman"/>
        <charset val="134"/>
      </rPr>
      <t>=1620</t>
    </r>
    <r>
      <rPr>
        <sz val="20"/>
        <rFont val="方正仿宋简体"/>
        <charset val="134"/>
      </rPr>
      <t>元。</t>
    </r>
    <r>
      <rPr>
        <sz val="20"/>
        <rFont val="Times New Roman"/>
        <charset val="134"/>
      </rPr>
      <t xml:space="preserve">
</t>
    </r>
    <r>
      <rPr>
        <sz val="20"/>
        <rFont val="方正仿宋简体"/>
        <charset val="134"/>
      </rPr>
      <t>经济效益：带动增加脱贫户及监测户全年总收入</t>
    </r>
    <r>
      <rPr>
        <sz val="20"/>
        <rFont val="宋体"/>
        <charset val="134"/>
      </rPr>
      <t>≥</t>
    </r>
    <r>
      <rPr>
        <sz val="20"/>
        <rFont val="Times New Roman"/>
        <charset val="134"/>
      </rPr>
      <t>291.6</t>
    </r>
    <r>
      <rPr>
        <sz val="20"/>
        <rFont val="方正仿宋简体"/>
        <charset val="134"/>
      </rPr>
      <t>万元。</t>
    </r>
    <r>
      <rPr>
        <sz val="20"/>
        <rFont val="Times New Roman"/>
        <charset val="134"/>
      </rPr>
      <t xml:space="preserve">
</t>
    </r>
    <r>
      <rPr>
        <sz val="20"/>
        <rFont val="方正仿宋简体"/>
        <charset val="134"/>
      </rPr>
      <t>社会效益：受益脱贫户（含监测帮扶对象）数</t>
    </r>
    <r>
      <rPr>
        <sz val="20"/>
        <rFont val="宋体"/>
        <charset val="134"/>
      </rPr>
      <t>≥</t>
    </r>
    <r>
      <rPr>
        <sz val="20"/>
        <rFont val="Times New Roman"/>
        <charset val="134"/>
      </rPr>
      <t>297</t>
    </r>
    <r>
      <rPr>
        <sz val="20"/>
        <rFont val="方正仿宋简体"/>
        <charset val="134"/>
      </rPr>
      <t>户，带动脱贫户（含监测帮扶对象）就业人数</t>
    </r>
    <r>
      <rPr>
        <sz val="20"/>
        <rFont val="宋体"/>
        <charset val="134"/>
      </rPr>
      <t>≥</t>
    </r>
    <r>
      <rPr>
        <sz val="20"/>
        <rFont val="Times New Roman"/>
        <charset val="134"/>
      </rPr>
      <t>300</t>
    </r>
    <r>
      <rPr>
        <sz val="20"/>
        <rFont val="方正仿宋简体"/>
        <charset val="134"/>
      </rPr>
      <t>人，通过项目实施，增加就业人员家庭收入，促进稳定就业，持续巩固脱贫攻坚成果成效，增强群众获得感和幸福感。</t>
    </r>
  </si>
  <si>
    <t>BCX089</t>
  </si>
  <si>
    <r>
      <rPr>
        <sz val="20"/>
        <rFont val="方正仿宋简体"/>
        <charset val="134"/>
      </rPr>
      <t>脱贫人口或监测对象公益性岗位补贴项目</t>
    </r>
  </si>
  <si>
    <r>
      <rPr>
        <b/>
        <sz val="20"/>
        <color theme="1"/>
        <rFont val="方正仿宋简体"/>
        <charset val="0"/>
      </rPr>
      <t>总投资：</t>
    </r>
    <r>
      <rPr>
        <sz val="20"/>
        <color theme="1"/>
        <rFont val="Times New Roman"/>
        <charset val="0"/>
      </rPr>
      <t>1902.204</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为巴楚县</t>
    </r>
    <r>
      <rPr>
        <sz val="20"/>
        <color theme="1"/>
        <rFont val="Times New Roman"/>
        <charset val="0"/>
      </rPr>
      <t>1957</t>
    </r>
    <r>
      <rPr>
        <sz val="20"/>
        <color theme="1"/>
        <rFont val="方正仿宋简体"/>
        <charset val="0"/>
      </rPr>
      <t>名脱贫人口或监测对象安排公益性岗位，发放岗位补贴，每人每月</t>
    </r>
    <r>
      <rPr>
        <sz val="20"/>
        <color theme="1"/>
        <rFont val="Times New Roman"/>
        <charset val="0"/>
      </rPr>
      <t>1620</t>
    </r>
    <r>
      <rPr>
        <sz val="20"/>
        <color theme="1"/>
        <rFont val="方正仿宋简体"/>
        <charset val="0"/>
      </rPr>
      <t>元，解决脱贫人口或监测对象就业，促进农户增收。</t>
    </r>
  </si>
  <si>
    <r>
      <rPr>
        <sz val="20"/>
        <rFont val="方正仿宋简体"/>
        <charset val="134"/>
      </rPr>
      <t>发放岗位人数</t>
    </r>
    <r>
      <rPr>
        <sz val="20"/>
        <rFont val="宋体"/>
        <charset val="134"/>
      </rPr>
      <t>≥</t>
    </r>
    <r>
      <rPr>
        <sz val="20"/>
        <rFont val="Times New Roman"/>
        <charset val="134"/>
      </rPr>
      <t>1957</t>
    </r>
    <r>
      <rPr>
        <sz val="20"/>
        <rFont val="方正仿宋简体"/>
        <charset val="134"/>
      </rPr>
      <t>人，发放标准达标率</t>
    </r>
    <r>
      <rPr>
        <sz val="20"/>
        <rFont val="Times New Roman"/>
        <charset val="134"/>
      </rPr>
      <t>=100%</t>
    </r>
    <r>
      <rPr>
        <sz val="20"/>
        <rFont val="方正仿宋简体"/>
        <charset val="134"/>
      </rPr>
      <t>，享受公益性岗位补贴标准</t>
    </r>
    <r>
      <rPr>
        <sz val="20"/>
        <rFont val="Times New Roman"/>
        <charset val="134"/>
      </rPr>
      <t>=1620</t>
    </r>
    <r>
      <rPr>
        <sz val="20"/>
        <rFont val="方正仿宋简体"/>
        <charset val="134"/>
      </rPr>
      <t>元。</t>
    </r>
    <r>
      <rPr>
        <sz val="20"/>
        <rFont val="Times New Roman"/>
        <charset val="134"/>
      </rPr>
      <t xml:space="preserve">
</t>
    </r>
    <r>
      <rPr>
        <sz val="20"/>
        <rFont val="方正仿宋简体"/>
        <charset val="134"/>
      </rPr>
      <t>经济效益：带动增加脱贫户及监测户全年总收入</t>
    </r>
    <r>
      <rPr>
        <sz val="20"/>
        <rFont val="宋体"/>
        <charset val="134"/>
      </rPr>
      <t>≥</t>
    </r>
    <r>
      <rPr>
        <sz val="20"/>
        <rFont val="Times New Roman"/>
        <charset val="134"/>
      </rPr>
      <t>1751.706</t>
    </r>
    <r>
      <rPr>
        <sz val="20"/>
        <rFont val="方正仿宋简体"/>
        <charset val="134"/>
      </rPr>
      <t>万元。</t>
    </r>
    <r>
      <rPr>
        <sz val="20"/>
        <rFont val="Times New Roman"/>
        <charset val="134"/>
      </rPr>
      <t xml:space="preserve">
</t>
    </r>
    <r>
      <rPr>
        <sz val="20"/>
        <rFont val="方正仿宋简体"/>
        <charset val="134"/>
      </rPr>
      <t>社会效益：带动脱贫户（含监测帮扶对象）就业人数</t>
    </r>
    <r>
      <rPr>
        <sz val="20"/>
        <rFont val="宋体"/>
        <charset val="134"/>
      </rPr>
      <t>≥</t>
    </r>
    <r>
      <rPr>
        <sz val="20"/>
        <rFont val="Times New Roman"/>
        <charset val="134"/>
      </rPr>
      <t>1957</t>
    </r>
    <r>
      <rPr>
        <sz val="20"/>
        <rFont val="方正仿宋简体"/>
        <charset val="134"/>
      </rPr>
      <t>人，通过项目实施，增加就业人员家庭收入，促进稳定就业，持续巩固脱贫攻坚成果成效，增强群众获得感和幸福感。</t>
    </r>
  </si>
  <si>
    <r>
      <rPr>
        <sz val="18"/>
        <rFont val="方正仿宋简体"/>
        <charset val="134"/>
      </rPr>
      <t>巴党农领发〔</t>
    </r>
    <r>
      <rPr>
        <sz val="18"/>
        <rFont val="Times New Roman"/>
        <charset val="134"/>
      </rPr>
      <t>2024</t>
    </r>
    <r>
      <rPr>
        <sz val="18"/>
        <rFont val="方正仿宋简体"/>
        <charset val="134"/>
      </rPr>
      <t>〕</t>
    </r>
    <r>
      <rPr>
        <sz val="18"/>
        <rFont val="Times New Roman"/>
        <charset val="134"/>
      </rPr>
      <t>7</t>
    </r>
    <r>
      <rPr>
        <sz val="18"/>
        <rFont val="方正仿宋简体"/>
        <charset val="134"/>
      </rPr>
      <t>号</t>
    </r>
  </si>
  <si>
    <r>
      <rPr>
        <b/>
        <sz val="22"/>
        <color theme="1"/>
        <rFont val="方正小标宋简体"/>
        <charset val="134"/>
      </rPr>
      <t>三</t>
    </r>
  </si>
  <si>
    <r>
      <rPr>
        <sz val="18"/>
        <color theme="1"/>
        <rFont val="方正仿宋简体"/>
        <charset val="134"/>
      </rPr>
      <t>阿瓦提镇</t>
    </r>
    <r>
      <rPr>
        <sz val="18"/>
        <color theme="1"/>
        <rFont val="Times New Roman"/>
        <charset val="134"/>
      </rPr>
      <t>1</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1</t>
    </r>
    <r>
      <rPr>
        <sz val="18"/>
        <color theme="1"/>
        <rFont val="方正仿宋简体"/>
        <charset val="134"/>
      </rPr>
      <t>社区、</t>
    </r>
    <r>
      <rPr>
        <sz val="18"/>
        <color theme="1"/>
        <rFont val="Times New Roman"/>
        <charset val="134"/>
      </rPr>
      <t>2</t>
    </r>
    <r>
      <rPr>
        <sz val="18"/>
        <color theme="1"/>
        <rFont val="方正仿宋简体"/>
        <charset val="134"/>
      </rPr>
      <t>社区；英吾斯塘乡</t>
    </r>
    <r>
      <rPr>
        <sz val="18"/>
        <color theme="1"/>
        <rFont val="Times New Roman"/>
        <charset val="134"/>
      </rPr>
      <t>3</t>
    </r>
    <r>
      <rPr>
        <sz val="18"/>
        <color theme="1"/>
        <rFont val="方正仿宋简体"/>
        <charset val="134"/>
      </rPr>
      <t>村、</t>
    </r>
    <r>
      <rPr>
        <sz val="18"/>
        <color theme="1"/>
        <rFont val="Times New Roman"/>
        <charset val="134"/>
      </rPr>
      <t>4</t>
    </r>
    <r>
      <rPr>
        <sz val="18"/>
        <color theme="1"/>
        <rFont val="方正仿宋简体"/>
        <charset val="134"/>
      </rPr>
      <t>村、</t>
    </r>
    <r>
      <rPr>
        <sz val="18"/>
        <color theme="1"/>
        <rFont val="Times New Roman"/>
        <charset val="134"/>
      </rPr>
      <t>6</t>
    </r>
    <r>
      <rPr>
        <sz val="18"/>
        <color theme="1"/>
        <rFont val="方正仿宋简体"/>
        <charset val="134"/>
      </rPr>
      <t>村、</t>
    </r>
    <r>
      <rPr>
        <sz val="18"/>
        <color theme="1"/>
        <rFont val="Times New Roman"/>
        <charset val="134"/>
      </rPr>
      <t>11</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16</t>
    </r>
    <r>
      <rPr>
        <sz val="18"/>
        <color theme="1"/>
        <rFont val="方正仿宋简体"/>
        <charset val="134"/>
      </rPr>
      <t>村、</t>
    </r>
    <r>
      <rPr>
        <sz val="18"/>
        <color theme="1"/>
        <rFont val="Times New Roman"/>
        <charset val="134"/>
      </rPr>
      <t>18</t>
    </r>
    <r>
      <rPr>
        <sz val="18"/>
        <color theme="1"/>
        <rFont val="方正仿宋简体"/>
        <charset val="134"/>
      </rPr>
      <t>村、</t>
    </r>
    <r>
      <rPr>
        <sz val="18"/>
        <color theme="1"/>
        <rFont val="Times New Roman"/>
        <charset val="134"/>
      </rPr>
      <t>20</t>
    </r>
    <r>
      <rPr>
        <sz val="18"/>
        <color theme="1"/>
        <rFont val="方正仿宋简体"/>
        <charset val="134"/>
      </rPr>
      <t>村；琼库尔恰克乡</t>
    </r>
    <r>
      <rPr>
        <sz val="18"/>
        <color theme="1"/>
        <rFont val="Times New Roman"/>
        <charset val="134"/>
      </rPr>
      <t>9</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16</t>
    </r>
    <r>
      <rPr>
        <sz val="18"/>
        <color theme="1"/>
        <rFont val="方正仿宋简体"/>
        <charset val="134"/>
      </rPr>
      <t>村、</t>
    </r>
    <r>
      <rPr>
        <sz val="18"/>
        <color theme="1"/>
        <rFont val="Times New Roman"/>
        <charset val="134"/>
      </rPr>
      <t>20</t>
    </r>
    <r>
      <rPr>
        <sz val="18"/>
        <color theme="1"/>
        <rFont val="方正仿宋简体"/>
        <charset val="134"/>
      </rPr>
      <t>村、</t>
    </r>
    <r>
      <rPr>
        <sz val="18"/>
        <color theme="1"/>
        <rFont val="Times New Roman"/>
        <charset val="134"/>
      </rPr>
      <t>24</t>
    </r>
    <r>
      <rPr>
        <sz val="18"/>
        <color theme="1"/>
        <rFont val="方正仿宋简体"/>
        <charset val="134"/>
      </rPr>
      <t>村、</t>
    </r>
    <r>
      <rPr>
        <sz val="18"/>
        <color theme="1"/>
        <rFont val="Times New Roman"/>
        <charset val="134"/>
      </rPr>
      <t>25</t>
    </r>
    <r>
      <rPr>
        <sz val="18"/>
        <color theme="1"/>
        <rFont val="方正仿宋简体"/>
        <charset val="134"/>
      </rPr>
      <t>村、</t>
    </r>
    <r>
      <rPr>
        <sz val="18"/>
        <color theme="1"/>
        <rFont val="Times New Roman"/>
        <charset val="134"/>
      </rPr>
      <t>28</t>
    </r>
    <r>
      <rPr>
        <sz val="18"/>
        <color theme="1"/>
        <rFont val="方正仿宋简体"/>
        <charset val="134"/>
      </rPr>
      <t>村；色力布亚镇</t>
    </r>
    <r>
      <rPr>
        <sz val="18"/>
        <color theme="1"/>
        <rFont val="Times New Roman"/>
        <charset val="134"/>
      </rPr>
      <t>3</t>
    </r>
    <r>
      <rPr>
        <sz val="18"/>
        <color theme="1"/>
        <rFont val="方正仿宋简体"/>
        <charset val="134"/>
      </rPr>
      <t>村、</t>
    </r>
    <r>
      <rPr>
        <sz val="18"/>
        <color theme="1"/>
        <rFont val="Times New Roman"/>
        <charset val="134"/>
      </rPr>
      <t>4</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9</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15</t>
    </r>
    <r>
      <rPr>
        <sz val="18"/>
        <color theme="1"/>
        <rFont val="方正仿宋简体"/>
        <charset val="134"/>
      </rPr>
      <t>村、</t>
    </r>
    <r>
      <rPr>
        <sz val="18"/>
        <color theme="1"/>
        <rFont val="Times New Roman"/>
        <charset val="134"/>
      </rPr>
      <t>17</t>
    </r>
    <r>
      <rPr>
        <sz val="18"/>
        <color theme="1"/>
        <rFont val="方正仿宋简体"/>
        <charset val="134"/>
      </rPr>
      <t>村、</t>
    </r>
    <r>
      <rPr>
        <sz val="18"/>
        <color theme="1"/>
        <rFont val="Times New Roman"/>
        <charset val="134"/>
      </rPr>
      <t>19</t>
    </r>
    <r>
      <rPr>
        <sz val="18"/>
        <color theme="1"/>
        <rFont val="方正仿宋简体"/>
        <charset val="134"/>
      </rPr>
      <t>村、</t>
    </r>
    <r>
      <rPr>
        <sz val="18"/>
        <color theme="1"/>
        <rFont val="Times New Roman"/>
        <charset val="134"/>
      </rPr>
      <t>20</t>
    </r>
    <r>
      <rPr>
        <sz val="18"/>
        <color theme="1"/>
        <rFont val="方正仿宋简体"/>
        <charset val="134"/>
      </rPr>
      <t>村、</t>
    </r>
    <r>
      <rPr>
        <sz val="18"/>
        <color theme="1"/>
        <rFont val="Times New Roman"/>
        <charset val="134"/>
      </rPr>
      <t>1</t>
    </r>
    <r>
      <rPr>
        <sz val="18"/>
        <color theme="1"/>
        <rFont val="方正仿宋简体"/>
        <charset val="134"/>
      </rPr>
      <t>社区、</t>
    </r>
    <r>
      <rPr>
        <sz val="18"/>
        <color theme="1"/>
        <rFont val="Times New Roman"/>
        <charset val="134"/>
      </rPr>
      <t>2</t>
    </r>
    <r>
      <rPr>
        <sz val="18"/>
        <color theme="1"/>
        <rFont val="方正仿宋简体"/>
        <charset val="134"/>
      </rPr>
      <t>社区、</t>
    </r>
    <r>
      <rPr>
        <sz val="18"/>
        <color theme="1"/>
        <rFont val="Times New Roman"/>
        <charset val="134"/>
      </rPr>
      <t>4</t>
    </r>
    <r>
      <rPr>
        <sz val="18"/>
        <color theme="1"/>
        <rFont val="方正仿宋简体"/>
        <charset val="134"/>
      </rPr>
      <t>社区、</t>
    </r>
    <r>
      <rPr>
        <sz val="18"/>
        <color theme="1"/>
        <rFont val="Times New Roman"/>
        <charset val="134"/>
      </rPr>
      <t>7</t>
    </r>
    <r>
      <rPr>
        <sz val="18"/>
        <color theme="1"/>
        <rFont val="方正仿宋简体"/>
        <charset val="134"/>
      </rPr>
      <t>社区；阿拉格尔乡</t>
    </r>
    <r>
      <rPr>
        <sz val="18"/>
        <color theme="1"/>
        <rFont val="Times New Roman"/>
        <charset val="134"/>
      </rPr>
      <t>3</t>
    </r>
    <r>
      <rPr>
        <sz val="18"/>
        <color theme="1"/>
        <rFont val="方正仿宋简体"/>
        <charset val="134"/>
      </rPr>
      <t>村、</t>
    </r>
    <r>
      <rPr>
        <sz val="18"/>
        <color theme="1"/>
        <rFont val="Times New Roman"/>
        <charset val="134"/>
      </rPr>
      <t>4</t>
    </r>
    <r>
      <rPr>
        <sz val="18"/>
        <color theme="1"/>
        <rFont val="方正仿宋简体"/>
        <charset val="134"/>
      </rPr>
      <t>村、</t>
    </r>
    <r>
      <rPr>
        <sz val="18"/>
        <color theme="1"/>
        <rFont val="Times New Roman"/>
        <charset val="134"/>
      </rPr>
      <t>5</t>
    </r>
    <r>
      <rPr>
        <sz val="18"/>
        <color theme="1"/>
        <rFont val="方正仿宋简体"/>
        <charset val="134"/>
      </rPr>
      <t>村、</t>
    </r>
    <r>
      <rPr>
        <sz val="18"/>
        <color theme="1"/>
        <rFont val="Times New Roman"/>
        <charset val="134"/>
      </rPr>
      <t>6</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9</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11</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13</t>
    </r>
    <r>
      <rPr>
        <sz val="18"/>
        <color theme="1"/>
        <rFont val="方正仿宋简体"/>
        <charset val="134"/>
      </rPr>
      <t>村、</t>
    </r>
    <r>
      <rPr>
        <sz val="18"/>
        <color theme="1"/>
        <rFont val="Times New Roman"/>
        <charset val="134"/>
      </rPr>
      <t>14</t>
    </r>
    <r>
      <rPr>
        <sz val="18"/>
        <color theme="1"/>
        <rFont val="方正仿宋简体"/>
        <charset val="134"/>
      </rPr>
      <t>村、</t>
    </r>
    <r>
      <rPr>
        <sz val="18"/>
        <color theme="1"/>
        <rFont val="Times New Roman"/>
        <charset val="134"/>
      </rPr>
      <t>15</t>
    </r>
    <r>
      <rPr>
        <sz val="18"/>
        <color theme="1"/>
        <rFont val="方正仿宋简体"/>
        <charset val="134"/>
      </rPr>
      <t>村、</t>
    </r>
    <r>
      <rPr>
        <sz val="18"/>
        <color theme="1"/>
        <rFont val="Times New Roman"/>
        <charset val="134"/>
      </rPr>
      <t>16</t>
    </r>
    <r>
      <rPr>
        <sz val="18"/>
        <color theme="1"/>
        <rFont val="方正仿宋简体"/>
        <charset val="134"/>
      </rPr>
      <t>村、</t>
    </r>
    <r>
      <rPr>
        <sz val="18"/>
        <color theme="1"/>
        <rFont val="Times New Roman"/>
        <charset val="134"/>
      </rPr>
      <t>18</t>
    </r>
    <r>
      <rPr>
        <sz val="18"/>
        <color theme="1"/>
        <rFont val="方正仿宋简体"/>
        <charset val="134"/>
      </rPr>
      <t>村、</t>
    </r>
    <r>
      <rPr>
        <sz val="18"/>
        <color theme="1"/>
        <rFont val="Times New Roman"/>
        <charset val="134"/>
      </rPr>
      <t>19</t>
    </r>
    <r>
      <rPr>
        <sz val="18"/>
        <color theme="1"/>
        <rFont val="方正仿宋简体"/>
        <charset val="134"/>
      </rPr>
      <t>村；阿克萨克马热勒乡</t>
    </r>
    <r>
      <rPr>
        <sz val="18"/>
        <color theme="1"/>
        <rFont val="Times New Roman"/>
        <charset val="134"/>
      </rPr>
      <t>1</t>
    </r>
    <r>
      <rPr>
        <sz val="18"/>
        <color theme="1"/>
        <rFont val="方正仿宋简体"/>
        <charset val="134"/>
      </rPr>
      <t>村、</t>
    </r>
    <r>
      <rPr>
        <sz val="18"/>
        <color theme="1"/>
        <rFont val="Times New Roman"/>
        <charset val="134"/>
      </rPr>
      <t>3</t>
    </r>
    <r>
      <rPr>
        <sz val="18"/>
        <color theme="1"/>
        <rFont val="方正仿宋简体"/>
        <charset val="134"/>
      </rPr>
      <t>村、</t>
    </r>
    <r>
      <rPr>
        <sz val="18"/>
        <color theme="1"/>
        <rFont val="Times New Roman"/>
        <charset val="134"/>
      </rPr>
      <t>5</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9</t>
    </r>
    <r>
      <rPr>
        <sz val="18"/>
        <color theme="1"/>
        <rFont val="方正仿宋简体"/>
        <charset val="134"/>
      </rPr>
      <t>村、</t>
    </r>
    <r>
      <rPr>
        <sz val="18"/>
        <color theme="1"/>
        <rFont val="Times New Roman"/>
        <charset val="134"/>
      </rPr>
      <t>11</t>
    </r>
    <r>
      <rPr>
        <sz val="18"/>
        <color theme="1"/>
        <rFont val="方正仿宋简体"/>
        <charset val="134"/>
      </rPr>
      <t>村、</t>
    </r>
    <r>
      <rPr>
        <sz val="18"/>
        <color theme="1"/>
        <rFont val="Times New Roman"/>
        <charset val="134"/>
      </rPr>
      <t>13</t>
    </r>
    <r>
      <rPr>
        <sz val="18"/>
        <color theme="1"/>
        <rFont val="方正仿宋简体"/>
        <charset val="134"/>
      </rPr>
      <t>村、</t>
    </r>
    <r>
      <rPr>
        <sz val="18"/>
        <color theme="1"/>
        <rFont val="Times New Roman"/>
        <charset val="134"/>
      </rPr>
      <t>20</t>
    </r>
    <r>
      <rPr>
        <sz val="18"/>
        <color theme="1"/>
        <rFont val="方正仿宋简体"/>
        <charset val="134"/>
      </rPr>
      <t>村、</t>
    </r>
    <r>
      <rPr>
        <sz val="18"/>
        <color theme="1"/>
        <rFont val="Times New Roman"/>
        <charset val="134"/>
      </rPr>
      <t>21</t>
    </r>
    <r>
      <rPr>
        <sz val="18"/>
        <color theme="1"/>
        <rFont val="方正仿宋简体"/>
        <charset val="134"/>
      </rPr>
      <t>村；夏马勒乡</t>
    </r>
    <r>
      <rPr>
        <sz val="18"/>
        <color theme="1"/>
        <rFont val="Times New Roman"/>
        <charset val="134"/>
      </rPr>
      <t>5</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9</t>
    </r>
    <r>
      <rPr>
        <sz val="18"/>
        <color theme="1"/>
        <rFont val="方正仿宋简体"/>
        <charset val="134"/>
      </rPr>
      <t>村；阿纳库勒乡</t>
    </r>
    <r>
      <rPr>
        <sz val="18"/>
        <color theme="1"/>
        <rFont val="Times New Roman"/>
        <charset val="134"/>
      </rPr>
      <t>7</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9</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15</t>
    </r>
    <r>
      <rPr>
        <sz val="18"/>
        <color theme="1"/>
        <rFont val="方正仿宋简体"/>
        <charset val="134"/>
      </rPr>
      <t>村；多来提巴格乡</t>
    </r>
    <r>
      <rPr>
        <sz val="18"/>
        <color theme="1"/>
        <rFont val="Times New Roman"/>
        <charset val="134"/>
      </rPr>
      <t>2</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13</t>
    </r>
    <r>
      <rPr>
        <sz val="18"/>
        <color theme="1"/>
        <rFont val="方正仿宋简体"/>
        <charset val="134"/>
      </rPr>
      <t>村；恰尔巴格乡</t>
    </r>
    <r>
      <rPr>
        <sz val="18"/>
        <color theme="1"/>
        <rFont val="Times New Roman"/>
        <charset val="134"/>
      </rPr>
      <t>18</t>
    </r>
    <r>
      <rPr>
        <sz val="18"/>
        <color theme="1"/>
        <rFont val="方正仿宋简体"/>
        <charset val="134"/>
      </rPr>
      <t>村；巴楚镇赛克散村、托帕吾斯塘社区；夏马勒国有林管理局</t>
    </r>
  </si>
  <si>
    <r>
      <rPr>
        <b/>
        <sz val="20"/>
        <color theme="1"/>
        <rFont val="方正仿宋简体"/>
        <charset val="134"/>
      </rPr>
      <t>总投资：</t>
    </r>
    <r>
      <rPr>
        <sz val="20"/>
        <color theme="1"/>
        <rFont val="Times New Roman"/>
        <charset val="134"/>
      </rPr>
      <t>77.76</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计划为</t>
    </r>
    <r>
      <rPr>
        <sz val="20"/>
        <color theme="1"/>
        <rFont val="Times New Roman"/>
        <charset val="134"/>
      </rPr>
      <t>864</t>
    </r>
    <r>
      <rPr>
        <sz val="20"/>
        <color theme="1"/>
        <rFont val="方正仿宋简体"/>
        <charset val="134"/>
      </rPr>
      <t>户脱贫户或监测对象进行煤改电设备采购进行补助，每户按照</t>
    </r>
    <r>
      <rPr>
        <sz val="20"/>
        <color theme="1"/>
        <rFont val="Times New Roman"/>
        <charset val="134"/>
      </rPr>
      <t>50</t>
    </r>
    <r>
      <rPr>
        <sz val="20"/>
        <color theme="1"/>
        <rFont val="宋体"/>
        <charset val="134"/>
      </rPr>
      <t>㎡</t>
    </r>
    <r>
      <rPr>
        <sz val="20"/>
        <color theme="1"/>
        <rFont val="方正仿宋简体"/>
        <charset val="134"/>
      </rPr>
      <t>，不高于</t>
    </r>
    <r>
      <rPr>
        <sz val="20"/>
        <color theme="1"/>
        <rFont val="Times New Roman"/>
        <charset val="134"/>
      </rPr>
      <t>4</t>
    </r>
    <r>
      <rPr>
        <sz val="20"/>
        <color theme="1"/>
        <rFont val="方正仿宋简体"/>
        <charset val="134"/>
      </rPr>
      <t>千瓦的标准进行改造建设，每户补助</t>
    </r>
    <r>
      <rPr>
        <sz val="20"/>
        <color theme="1"/>
        <rFont val="Times New Roman"/>
        <charset val="134"/>
      </rPr>
      <t>900</t>
    </r>
    <r>
      <rPr>
        <sz val="20"/>
        <color theme="1"/>
        <rFont val="方正仿宋简体"/>
        <charset val="134"/>
      </rPr>
      <t>元，改变传统取暖，减少污染排放。</t>
    </r>
  </si>
  <si>
    <r>
      <rPr>
        <sz val="20"/>
        <rFont val="方正仿宋简体"/>
        <charset val="134"/>
      </rPr>
      <t>户均补助电采暖面积</t>
    </r>
    <r>
      <rPr>
        <sz val="20"/>
        <rFont val="Times New Roman"/>
        <charset val="134"/>
      </rPr>
      <t>=50</t>
    </r>
    <r>
      <rPr>
        <sz val="20"/>
        <rFont val="方正仿宋简体"/>
        <charset val="134"/>
      </rPr>
      <t>平方米，户均补助标准</t>
    </r>
    <r>
      <rPr>
        <sz val="20"/>
        <rFont val="宋体"/>
        <charset val="134"/>
      </rPr>
      <t>≤</t>
    </r>
    <r>
      <rPr>
        <sz val="20"/>
        <rFont val="Times New Roman"/>
        <charset val="134"/>
      </rPr>
      <t>900</t>
    </r>
    <r>
      <rPr>
        <sz val="20"/>
        <rFont val="方正仿宋简体"/>
        <charset val="134"/>
      </rPr>
      <t>元，项目验收合格率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社会效益：受益脱贫户（含监测帮扶对象）户数</t>
    </r>
    <r>
      <rPr>
        <sz val="20"/>
        <rFont val="宋体"/>
        <charset val="134"/>
      </rPr>
      <t>≥</t>
    </r>
    <r>
      <rPr>
        <sz val="20"/>
        <rFont val="Times New Roman"/>
        <charset val="134"/>
      </rPr>
      <t>864</t>
    </r>
    <r>
      <rPr>
        <sz val="20"/>
        <rFont val="方正仿宋简体"/>
        <charset val="134"/>
      </rPr>
      <t>户，通过本项目的实施，节省脱贫户（含监测帮扶对象）生活开支，有效提高农村居民生活质量，持续改善乡村整体环境。</t>
    </r>
  </si>
  <si>
    <r>
      <rPr>
        <sz val="20"/>
        <color theme="1"/>
        <rFont val="方正仿宋简体"/>
        <charset val="134"/>
      </rPr>
      <t>阿瓦提镇</t>
    </r>
    <r>
      <rPr>
        <sz val="20"/>
        <color theme="1"/>
        <rFont val="Times New Roman"/>
        <charset val="134"/>
      </rPr>
      <t>4</t>
    </r>
    <r>
      <rPr>
        <sz val="20"/>
        <color theme="1"/>
        <rFont val="方正仿宋简体"/>
        <charset val="134"/>
      </rPr>
      <t>村、</t>
    </r>
    <r>
      <rPr>
        <sz val="20"/>
        <color theme="1"/>
        <rFont val="Times New Roman"/>
        <charset val="134"/>
      </rPr>
      <t>8</t>
    </r>
    <r>
      <rPr>
        <sz val="20"/>
        <color theme="1"/>
        <rFont val="方正仿宋简体"/>
        <charset val="134"/>
      </rPr>
      <t>村；英吾斯塘乡</t>
    </r>
    <r>
      <rPr>
        <sz val="20"/>
        <color theme="1"/>
        <rFont val="Times New Roman"/>
        <charset val="134"/>
      </rPr>
      <t>2</t>
    </r>
    <r>
      <rPr>
        <sz val="20"/>
        <color theme="1"/>
        <rFont val="方正仿宋简体"/>
        <charset val="134"/>
      </rPr>
      <t>村、</t>
    </r>
    <r>
      <rPr>
        <sz val="20"/>
        <color theme="1"/>
        <rFont val="Times New Roman"/>
        <charset val="134"/>
      </rPr>
      <t>7</t>
    </r>
    <r>
      <rPr>
        <sz val="20"/>
        <color theme="1"/>
        <rFont val="方正仿宋简体"/>
        <charset val="134"/>
      </rPr>
      <t>村；琼库尔恰克乡</t>
    </r>
    <r>
      <rPr>
        <sz val="20"/>
        <color theme="1"/>
        <rFont val="Times New Roman"/>
        <charset val="134"/>
      </rPr>
      <t>6</t>
    </r>
    <r>
      <rPr>
        <sz val="20"/>
        <color theme="1"/>
        <rFont val="方正仿宋简体"/>
        <charset val="134"/>
      </rPr>
      <t>村、</t>
    </r>
    <r>
      <rPr>
        <sz val="20"/>
        <color theme="1"/>
        <rFont val="Times New Roman"/>
        <charset val="134"/>
      </rPr>
      <t>16</t>
    </r>
    <r>
      <rPr>
        <sz val="20"/>
        <color theme="1"/>
        <rFont val="方正仿宋简体"/>
        <charset val="134"/>
      </rPr>
      <t>村；色力布亚镇</t>
    </r>
    <r>
      <rPr>
        <sz val="20"/>
        <color theme="1"/>
        <rFont val="Times New Roman"/>
        <charset val="134"/>
      </rPr>
      <t>15</t>
    </r>
    <r>
      <rPr>
        <sz val="20"/>
        <color theme="1"/>
        <rFont val="方正仿宋简体"/>
        <charset val="134"/>
      </rPr>
      <t>村、</t>
    </r>
    <r>
      <rPr>
        <sz val="20"/>
        <color theme="1"/>
        <rFont val="Times New Roman"/>
        <charset val="134"/>
      </rPr>
      <t>16</t>
    </r>
    <r>
      <rPr>
        <sz val="20"/>
        <color theme="1"/>
        <rFont val="方正仿宋简体"/>
        <charset val="134"/>
      </rPr>
      <t>村；阿拉格尔乡</t>
    </r>
    <r>
      <rPr>
        <sz val="20"/>
        <color theme="1"/>
        <rFont val="Times New Roman"/>
        <charset val="134"/>
      </rPr>
      <t>2</t>
    </r>
    <r>
      <rPr>
        <sz val="20"/>
        <color theme="1"/>
        <rFont val="方正仿宋简体"/>
        <charset val="134"/>
      </rPr>
      <t>村、</t>
    </r>
    <r>
      <rPr>
        <sz val="20"/>
        <color theme="1"/>
        <rFont val="Times New Roman"/>
        <charset val="134"/>
      </rPr>
      <t>18</t>
    </r>
    <r>
      <rPr>
        <sz val="20"/>
        <color theme="1"/>
        <rFont val="方正仿宋简体"/>
        <charset val="134"/>
      </rPr>
      <t>村；阿克萨克马热勒乡</t>
    </r>
    <r>
      <rPr>
        <sz val="20"/>
        <color theme="1"/>
        <rFont val="Times New Roman"/>
        <charset val="134"/>
      </rPr>
      <t>3</t>
    </r>
    <r>
      <rPr>
        <sz val="20"/>
        <color theme="1"/>
        <rFont val="方正仿宋简体"/>
        <charset val="134"/>
      </rPr>
      <t>村、</t>
    </r>
    <r>
      <rPr>
        <sz val="20"/>
        <color theme="1"/>
        <rFont val="Times New Roman"/>
        <charset val="134"/>
      </rPr>
      <t>9</t>
    </r>
    <r>
      <rPr>
        <sz val="20"/>
        <color theme="1"/>
        <rFont val="方正仿宋简体"/>
        <charset val="134"/>
      </rPr>
      <t>村、</t>
    </r>
    <r>
      <rPr>
        <sz val="20"/>
        <color theme="1"/>
        <rFont val="Times New Roman"/>
        <charset val="134"/>
      </rPr>
      <t>10</t>
    </r>
    <r>
      <rPr>
        <sz val="20"/>
        <color theme="1"/>
        <rFont val="方正仿宋简体"/>
        <charset val="134"/>
      </rPr>
      <t>村、</t>
    </r>
    <r>
      <rPr>
        <sz val="20"/>
        <color theme="1"/>
        <rFont val="Times New Roman"/>
        <charset val="134"/>
      </rPr>
      <t>14</t>
    </r>
    <r>
      <rPr>
        <sz val="20"/>
        <color theme="1"/>
        <rFont val="方正仿宋简体"/>
        <charset val="134"/>
      </rPr>
      <t>村；夏马勒乡</t>
    </r>
    <r>
      <rPr>
        <sz val="20"/>
        <color theme="1"/>
        <rFont val="Times New Roman"/>
        <charset val="134"/>
      </rPr>
      <t>10</t>
    </r>
    <r>
      <rPr>
        <sz val="20"/>
        <color theme="1"/>
        <rFont val="方正仿宋简体"/>
        <charset val="134"/>
      </rPr>
      <t>村；阿纳库勒乡</t>
    </r>
    <r>
      <rPr>
        <sz val="20"/>
        <color theme="1"/>
        <rFont val="Times New Roman"/>
        <charset val="134"/>
      </rPr>
      <t>2</t>
    </r>
    <r>
      <rPr>
        <sz val="20"/>
        <color theme="1"/>
        <rFont val="方正仿宋简体"/>
        <charset val="134"/>
      </rPr>
      <t>村；多来提巴格乡</t>
    </r>
    <r>
      <rPr>
        <sz val="20"/>
        <color theme="1"/>
        <rFont val="Times New Roman"/>
        <charset val="134"/>
      </rPr>
      <t>6</t>
    </r>
    <r>
      <rPr>
        <sz val="20"/>
        <color theme="1"/>
        <rFont val="方正仿宋简体"/>
        <charset val="134"/>
      </rPr>
      <t>村、</t>
    </r>
    <r>
      <rPr>
        <sz val="20"/>
        <color theme="1"/>
        <rFont val="Times New Roman"/>
        <charset val="134"/>
      </rPr>
      <t>15</t>
    </r>
    <r>
      <rPr>
        <sz val="20"/>
        <color theme="1"/>
        <rFont val="方正仿宋简体"/>
        <charset val="134"/>
      </rPr>
      <t>村；恰尔巴格乡</t>
    </r>
    <r>
      <rPr>
        <sz val="20"/>
        <color theme="1"/>
        <rFont val="Times New Roman"/>
        <charset val="134"/>
      </rPr>
      <t>3</t>
    </r>
    <r>
      <rPr>
        <sz val="20"/>
        <color theme="1"/>
        <rFont val="方正仿宋简体"/>
        <charset val="134"/>
      </rPr>
      <t>村、</t>
    </r>
    <r>
      <rPr>
        <sz val="20"/>
        <color theme="1"/>
        <rFont val="Times New Roman"/>
        <charset val="134"/>
      </rPr>
      <t>11</t>
    </r>
    <r>
      <rPr>
        <sz val="20"/>
        <color theme="1"/>
        <rFont val="方正仿宋简体"/>
        <charset val="134"/>
      </rPr>
      <t>村、</t>
    </r>
    <r>
      <rPr>
        <sz val="20"/>
        <color theme="1"/>
        <rFont val="Times New Roman"/>
        <charset val="134"/>
      </rPr>
      <t>16</t>
    </r>
    <r>
      <rPr>
        <sz val="20"/>
        <color theme="1"/>
        <rFont val="方正仿宋简体"/>
        <charset val="134"/>
      </rPr>
      <t>村。</t>
    </r>
  </si>
  <si>
    <r>
      <rPr>
        <b/>
        <sz val="20"/>
        <color theme="1"/>
        <rFont val="方正仿宋简体"/>
        <charset val="134"/>
      </rPr>
      <t>总投资：</t>
    </r>
    <r>
      <rPr>
        <sz val="20"/>
        <color theme="1"/>
        <rFont val="Times New Roman"/>
        <charset val="134"/>
      </rPr>
      <t>252</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按照村域层面</t>
    </r>
    <r>
      <rPr>
        <sz val="20"/>
        <color theme="1"/>
        <rFont val="Times New Roman"/>
        <charset val="134"/>
      </rPr>
      <t>“</t>
    </r>
    <r>
      <rPr>
        <sz val="20"/>
        <color theme="1"/>
        <rFont val="方正仿宋简体"/>
        <charset val="134"/>
      </rPr>
      <t>多规合一</t>
    </r>
    <r>
      <rPr>
        <sz val="20"/>
        <color theme="1"/>
        <rFont val="Times New Roman"/>
        <charset val="134"/>
      </rPr>
      <t>”</t>
    </r>
    <r>
      <rPr>
        <sz val="20"/>
        <color theme="1"/>
        <rFont val="方正仿宋简体"/>
        <charset val="134"/>
      </rPr>
      <t>要求，完成</t>
    </r>
    <r>
      <rPr>
        <sz val="20"/>
        <color theme="1"/>
        <rFont val="Times New Roman"/>
        <charset val="134"/>
      </rPr>
      <t>21</t>
    </r>
    <r>
      <rPr>
        <sz val="20"/>
        <color theme="1"/>
        <rFont val="方正仿宋简体"/>
        <charset val="134"/>
      </rPr>
      <t>个村庄规划编制，每个村</t>
    </r>
    <r>
      <rPr>
        <sz val="20"/>
        <color theme="1"/>
        <rFont val="Times New Roman"/>
        <charset val="134"/>
      </rPr>
      <t>12</t>
    </r>
    <r>
      <rPr>
        <sz val="20"/>
        <color theme="1"/>
        <rFont val="方正仿宋简体"/>
        <charset val="134"/>
      </rPr>
      <t>万元。</t>
    </r>
  </si>
  <si>
    <r>
      <rPr>
        <sz val="20"/>
        <rFont val="方正仿宋简体"/>
        <charset val="0"/>
      </rPr>
      <t>编制实用性村庄规划数量</t>
    </r>
    <r>
      <rPr>
        <sz val="20"/>
        <rFont val="宋体"/>
        <charset val="0"/>
      </rPr>
      <t>≥</t>
    </r>
    <r>
      <rPr>
        <sz val="20"/>
        <rFont val="Times New Roman"/>
        <charset val="0"/>
      </rPr>
      <t>21</t>
    </r>
    <r>
      <rPr>
        <sz val="20"/>
        <rFont val="方正仿宋简体"/>
        <charset val="0"/>
      </rPr>
      <t>个，项目覆盖村庄数量</t>
    </r>
    <r>
      <rPr>
        <sz val="20"/>
        <rFont val="宋体"/>
        <charset val="0"/>
      </rPr>
      <t>≥</t>
    </r>
    <r>
      <rPr>
        <sz val="20"/>
        <rFont val="Times New Roman"/>
        <charset val="0"/>
      </rPr>
      <t>21</t>
    </r>
    <r>
      <rPr>
        <sz val="20"/>
        <rFont val="方正仿宋简体"/>
        <charset val="0"/>
      </rPr>
      <t>个，编制实用性村庄规划补助标准</t>
    </r>
    <r>
      <rPr>
        <sz val="20"/>
        <rFont val="宋体"/>
        <charset val="0"/>
      </rPr>
      <t>≤</t>
    </r>
    <r>
      <rPr>
        <sz val="20"/>
        <rFont val="Times New Roman"/>
        <charset val="0"/>
      </rPr>
      <t>12</t>
    </r>
    <r>
      <rPr>
        <sz val="20"/>
        <rFont val="方正仿宋简体"/>
        <charset val="0"/>
      </rPr>
      <t>万元</t>
    </r>
    <r>
      <rPr>
        <sz val="20"/>
        <rFont val="Times New Roman"/>
        <charset val="0"/>
      </rPr>
      <t>/</t>
    </r>
    <r>
      <rPr>
        <sz val="20"/>
        <rFont val="方正仿宋简体"/>
        <charset val="0"/>
      </rPr>
      <t>个，项目验收合格率</t>
    </r>
    <r>
      <rPr>
        <sz val="20"/>
        <rFont val="Times New Roman"/>
        <charset val="0"/>
      </rPr>
      <t>=100%</t>
    </r>
    <r>
      <rPr>
        <sz val="20"/>
        <rFont val="方正仿宋简体"/>
        <charset val="0"/>
      </rPr>
      <t>。</t>
    </r>
    <r>
      <rPr>
        <sz val="20"/>
        <rFont val="Times New Roman"/>
        <charset val="0"/>
      </rPr>
      <t xml:space="preserve">
</t>
    </r>
    <r>
      <rPr>
        <sz val="20"/>
        <rFont val="方正仿宋简体"/>
        <charset val="0"/>
      </rPr>
      <t>社会效益：通过本项目的实施，有效加强各类设施的风貌规划和引导，持续保障农业发展合理空间。</t>
    </r>
  </si>
  <si>
    <r>
      <rPr>
        <sz val="20"/>
        <color theme="1"/>
        <rFont val="方正仿宋简体"/>
        <charset val="134"/>
      </rPr>
      <t>多来提巴格乡</t>
    </r>
    <r>
      <rPr>
        <sz val="20"/>
        <color theme="1"/>
        <rFont val="Times New Roman"/>
        <charset val="134"/>
      </rPr>
      <t>4</t>
    </r>
    <r>
      <rPr>
        <sz val="20"/>
        <color theme="1"/>
        <rFont val="方正仿宋简体"/>
        <charset val="134"/>
      </rPr>
      <t>村</t>
    </r>
  </si>
  <si>
    <r>
      <rPr>
        <b/>
        <sz val="20"/>
        <color theme="1"/>
        <rFont val="方正仿宋简体"/>
        <charset val="134"/>
      </rPr>
      <t>总投资：</t>
    </r>
    <r>
      <rPr>
        <sz val="20"/>
        <color theme="1"/>
        <rFont val="Times New Roman"/>
        <charset val="134"/>
      </rPr>
      <t>396</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地面硬化</t>
    </r>
    <r>
      <rPr>
        <sz val="20"/>
        <color theme="1"/>
        <rFont val="Times New Roman"/>
        <charset val="134"/>
      </rPr>
      <t>22000</t>
    </r>
    <r>
      <rPr>
        <sz val="20"/>
        <color theme="1"/>
        <rFont val="宋体"/>
        <charset val="134"/>
      </rPr>
      <t>㎡</t>
    </r>
    <r>
      <rPr>
        <sz val="20"/>
        <color theme="1"/>
        <rFont val="方正仿宋简体"/>
        <charset val="134"/>
      </rPr>
      <t>，配套相关附属设施。</t>
    </r>
  </si>
  <si>
    <r>
      <rPr>
        <sz val="20"/>
        <rFont val="方正仿宋简体"/>
        <charset val="134"/>
      </rPr>
      <t>多来提巴格乡</t>
    </r>
  </si>
  <si>
    <r>
      <rPr>
        <sz val="20"/>
        <rFont val="方正仿宋简体"/>
        <charset val="134"/>
      </rPr>
      <t>地面硬化</t>
    </r>
    <r>
      <rPr>
        <sz val="20"/>
        <rFont val="宋体"/>
        <charset val="134"/>
      </rPr>
      <t>≥</t>
    </r>
    <r>
      <rPr>
        <sz val="20"/>
        <rFont val="Times New Roman"/>
        <charset val="134"/>
      </rPr>
      <t>22000</t>
    </r>
    <r>
      <rPr>
        <sz val="20"/>
        <rFont val="宋体"/>
        <charset val="134"/>
      </rPr>
      <t>㎡</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宋体"/>
        <charset val="134"/>
      </rPr>
      <t>≥</t>
    </r>
    <r>
      <rPr>
        <sz val="20"/>
        <rFont val="Times New Roman"/>
        <charset val="134"/>
      </rPr>
      <t>84</t>
    </r>
    <r>
      <rPr>
        <sz val="20"/>
        <rFont val="方正仿宋简体"/>
        <charset val="134"/>
      </rPr>
      <t>万元，带动当地农村群众务工就业岗位数量</t>
    </r>
    <r>
      <rPr>
        <sz val="20"/>
        <rFont val="宋体"/>
        <charset val="134"/>
      </rPr>
      <t>≥</t>
    </r>
    <r>
      <rPr>
        <sz val="20"/>
        <rFont val="Times New Roman"/>
        <charset val="134"/>
      </rPr>
      <t>81</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</si>
  <si>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t>巴楚县英吾斯塘乡</t>
  </si>
  <si>
    <r>
      <rPr>
        <b/>
        <sz val="20"/>
        <color theme="1"/>
        <rFont val="方正仿宋简体"/>
        <charset val="134"/>
      </rPr>
      <t>总投资：</t>
    </r>
    <r>
      <rPr>
        <sz val="20"/>
        <color theme="1"/>
        <rFont val="Times New Roman"/>
        <charset val="134"/>
      </rPr>
      <t>300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排碱渠清淤</t>
    </r>
    <r>
      <rPr>
        <sz val="20"/>
        <color theme="1"/>
        <rFont val="Times New Roman"/>
        <charset val="134"/>
      </rPr>
      <t>35.6km</t>
    </r>
    <r>
      <rPr>
        <sz val="20"/>
        <color theme="1"/>
        <rFont val="方正仿宋简体"/>
        <charset val="134"/>
      </rPr>
      <t>，新建排碱渠</t>
    </r>
    <r>
      <rPr>
        <sz val="20"/>
        <color theme="1"/>
        <rFont val="Times New Roman"/>
        <charset val="134"/>
      </rPr>
      <t>8km</t>
    </r>
    <r>
      <rPr>
        <sz val="20"/>
        <color theme="1"/>
        <rFont val="方正仿宋简体"/>
        <charset val="134"/>
      </rPr>
      <t>，排碱池</t>
    </r>
    <r>
      <rPr>
        <sz val="20"/>
        <color theme="1"/>
        <rFont val="Times New Roman"/>
        <charset val="134"/>
      </rPr>
      <t>4</t>
    </r>
    <r>
      <rPr>
        <sz val="20"/>
        <color theme="1"/>
        <rFont val="方正仿宋简体"/>
        <charset val="134"/>
      </rPr>
      <t>座，配套相关附属设施。</t>
    </r>
  </si>
  <si>
    <t>王晓菲、包永瑞</t>
  </si>
  <si>
    <r>
      <rPr>
        <sz val="20"/>
        <rFont val="方正仿宋简体"/>
        <charset val="134"/>
      </rPr>
      <t>排碱渠清淤</t>
    </r>
    <r>
      <rPr>
        <sz val="20"/>
        <rFont val="宋体"/>
        <charset val="134"/>
      </rPr>
      <t>≥</t>
    </r>
    <r>
      <rPr>
        <sz val="20"/>
        <rFont val="Times New Roman"/>
        <charset val="134"/>
      </rPr>
      <t>35.6km</t>
    </r>
    <r>
      <rPr>
        <sz val="20"/>
        <rFont val="方正仿宋简体"/>
        <charset val="134"/>
      </rPr>
      <t>，新建排碱渠</t>
    </r>
    <r>
      <rPr>
        <sz val="20"/>
        <rFont val="宋体"/>
        <charset val="134"/>
      </rPr>
      <t>≥</t>
    </r>
    <r>
      <rPr>
        <sz val="20"/>
        <rFont val="Times New Roman"/>
        <charset val="134"/>
      </rPr>
      <t>8km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宋体"/>
        <charset val="134"/>
      </rPr>
      <t>≥</t>
    </r>
    <r>
      <rPr>
        <sz val="20"/>
        <rFont val="Times New Roman"/>
        <charset val="134"/>
      </rPr>
      <t>63</t>
    </r>
    <r>
      <rPr>
        <sz val="20"/>
        <rFont val="方正仿宋简体"/>
        <charset val="134"/>
      </rPr>
      <t>万元，带动当地农村群众务工就业岗位数量</t>
    </r>
    <r>
      <rPr>
        <sz val="20"/>
        <rFont val="宋体"/>
        <charset val="134"/>
      </rPr>
      <t>≥</t>
    </r>
    <r>
      <rPr>
        <sz val="20"/>
        <rFont val="Times New Roman"/>
        <charset val="134"/>
      </rPr>
      <t>80</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</si>
  <si>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t>巴楚县阿拉格尔乡</t>
  </si>
  <si>
    <r>
      <rPr>
        <b/>
        <sz val="20"/>
        <color theme="1"/>
        <rFont val="方正仿宋简体"/>
        <charset val="134"/>
      </rPr>
      <t>总投资：</t>
    </r>
    <r>
      <rPr>
        <sz val="20"/>
        <color theme="1"/>
        <rFont val="Times New Roman"/>
        <charset val="134"/>
      </rPr>
      <t>398</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新建防渗渠</t>
    </r>
    <r>
      <rPr>
        <sz val="20"/>
        <color theme="1"/>
        <rFont val="Times New Roman"/>
        <charset val="134"/>
      </rPr>
      <t>4.85km</t>
    </r>
    <r>
      <rPr>
        <sz val="20"/>
        <color theme="1"/>
        <rFont val="方正仿宋简体"/>
        <charset val="134"/>
      </rPr>
      <t>（流量</t>
    </r>
    <r>
      <rPr>
        <sz val="20"/>
        <color theme="1"/>
        <rFont val="Times New Roman"/>
        <charset val="134"/>
      </rPr>
      <t>1.2m³/s-0.2m³/s</t>
    </r>
    <r>
      <rPr>
        <sz val="20"/>
        <color theme="1"/>
        <rFont val="方正仿宋简体"/>
        <charset val="134"/>
      </rPr>
      <t>斗渠长</t>
    </r>
    <r>
      <rPr>
        <sz val="20"/>
        <color theme="1"/>
        <rFont val="Times New Roman"/>
        <charset val="134"/>
      </rPr>
      <t>3.334km</t>
    </r>
    <r>
      <rPr>
        <sz val="20"/>
        <color theme="1"/>
        <rFont val="方正仿宋简体"/>
        <charset val="134"/>
      </rPr>
      <t>、流量</t>
    </r>
    <r>
      <rPr>
        <sz val="20"/>
        <color theme="1"/>
        <rFont val="Times New Roman"/>
        <charset val="134"/>
      </rPr>
      <t>0.2m³/s-0.3m³/s</t>
    </r>
    <r>
      <rPr>
        <sz val="20"/>
        <color theme="1"/>
        <rFont val="方正仿宋简体"/>
        <charset val="134"/>
      </rPr>
      <t>斗渠长</t>
    </r>
    <r>
      <rPr>
        <sz val="20"/>
        <color theme="1"/>
        <rFont val="Times New Roman"/>
        <charset val="134"/>
      </rPr>
      <t>1.516km</t>
    </r>
    <r>
      <rPr>
        <sz val="20"/>
        <color theme="1"/>
        <rFont val="方正仿宋简体"/>
        <charset val="134"/>
      </rPr>
      <t>），配套相关附属设施。</t>
    </r>
  </si>
  <si>
    <r>
      <rPr>
        <sz val="20"/>
        <rFont val="方正仿宋简体"/>
        <charset val="134"/>
      </rPr>
      <t>新建防渗渠</t>
    </r>
    <r>
      <rPr>
        <sz val="20"/>
        <rFont val="宋体"/>
        <charset val="134"/>
      </rPr>
      <t>≥</t>
    </r>
    <r>
      <rPr>
        <sz val="20"/>
        <rFont val="Times New Roman"/>
        <charset val="134"/>
      </rPr>
      <t>4.85km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经济效益：发放劳务报酬</t>
    </r>
    <r>
      <rPr>
        <sz val="20"/>
        <rFont val="宋体"/>
        <charset val="134"/>
      </rPr>
      <t>≥</t>
    </r>
    <r>
      <rPr>
        <sz val="20"/>
        <rFont val="Times New Roman"/>
        <charset val="134"/>
      </rPr>
      <t>84</t>
    </r>
    <r>
      <rPr>
        <sz val="20"/>
        <rFont val="方正仿宋简体"/>
        <charset val="134"/>
      </rPr>
      <t>万元，带动当地农村群众务工就业岗位数量</t>
    </r>
    <r>
      <rPr>
        <sz val="20"/>
        <rFont val="宋体"/>
        <charset val="134"/>
      </rPr>
      <t>≥</t>
    </r>
    <r>
      <rPr>
        <sz val="20"/>
        <rFont val="Times New Roman"/>
        <charset val="134"/>
      </rPr>
      <t>90</t>
    </r>
    <r>
      <rPr>
        <sz val="20"/>
        <rFont val="方正仿宋简体"/>
        <charset val="134"/>
      </rPr>
      <t>人。</t>
    </r>
    <r>
      <rPr>
        <sz val="20"/>
        <rFont val="Times New Roman"/>
        <charset val="134"/>
      </rPr>
      <t xml:space="preserve">
</t>
    </r>
    <r>
      <rPr>
        <sz val="20"/>
        <rFont val="方正仿宋简体"/>
        <charset val="134"/>
      </rPr>
      <t>社会效益：通过项目实施，带动短期就业，充分吸纳农村群众参与工程项目建设、实现就地就近就业增收，同步提升劳动就业技能、激发内生发展动力，促进乡村基础设施建设。</t>
    </r>
  </si>
  <si>
    <r>
      <rPr>
        <b/>
        <sz val="20"/>
        <color theme="1"/>
        <rFont val="方正仿宋简体"/>
        <charset val="134"/>
      </rPr>
      <t>总投资：</t>
    </r>
    <r>
      <rPr>
        <sz val="20"/>
        <color theme="1"/>
        <rFont val="Times New Roman"/>
        <charset val="134"/>
      </rPr>
      <t>135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新建道路</t>
    </r>
    <r>
      <rPr>
        <sz val="20"/>
        <color theme="1"/>
        <rFont val="Times New Roman"/>
        <charset val="134"/>
      </rPr>
      <t>2.6km</t>
    </r>
    <r>
      <rPr>
        <sz val="20"/>
        <color theme="1"/>
        <rFont val="方正仿宋简体"/>
        <charset val="134"/>
      </rPr>
      <t>，配套相关附属设施。</t>
    </r>
  </si>
  <si>
    <r>
      <rPr>
        <sz val="20"/>
        <rFont val="方正仿宋简体"/>
        <charset val="134"/>
      </rPr>
      <t>建设村组道路</t>
    </r>
    <r>
      <rPr>
        <sz val="20"/>
        <rFont val="宋体"/>
        <charset val="134"/>
      </rPr>
      <t>≥</t>
    </r>
    <r>
      <rPr>
        <sz val="20"/>
        <rFont val="Times New Roman"/>
        <charset val="134"/>
      </rPr>
      <t>2.6km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宋体"/>
        <charset val="134"/>
      </rPr>
      <t>≥</t>
    </r>
    <r>
      <rPr>
        <sz val="20"/>
        <rFont val="Times New Roman"/>
        <charset val="134"/>
      </rPr>
      <t>50</t>
    </r>
    <r>
      <rPr>
        <sz val="20"/>
        <rFont val="方正仿宋简体"/>
        <charset val="134"/>
      </rPr>
      <t>人，发放劳务报酬</t>
    </r>
    <r>
      <rPr>
        <sz val="20"/>
        <rFont val="宋体"/>
        <charset val="134"/>
      </rPr>
      <t>≥</t>
    </r>
    <r>
      <rPr>
        <sz val="20"/>
        <rFont val="Times New Roman"/>
        <charset val="134"/>
      </rPr>
      <t>30</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</si>
  <si>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巴楚县阿瓦提镇</t>
  </si>
  <si>
    <r>
      <rPr>
        <b/>
        <sz val="20"/>
        <color theme="1"/>
        <rFont val="方正仿宋简体"/>
        <charset val="134"/>
      </rPr>
      <t>总投资：</t>
    </r>
    <r>
      <rPr>
        <sz val="20"/>
        <color theme="1"/>
        <rFont val="Times New Roman"/>
        <charset val="134"/>
      </rPr>
      <t>395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新建道路</t>
    </r>
    <r>
      <rPr>
        <sz val="20"/>
        <color theme="1"/>
        <rFont val="Times New Roman"/>
        <charset val="134"/>
      </rPr>
      <t>6.338km</t>
    </r>
    <r>
      <rPr>
        <sz val="20"/>
        <color theme="1"/>
        <rFont val="方正仿宋简体"/>
        <charset val="134"/>
      </rPr>
      <t>，配套相关附属设施。</t>
    </r>
  </si>
  <si>
    <r>
      <rPr>
        <sz val="20"/>
        <rFont val="方正仿宋简体"/>
        <charset val="134"/>
      </rPr>
      <t>建设村组道路</t>
    </r>
    <r>
      <rPr>
        <sz val="20"/>
        <rFont val="宋体"/>
        <charset val="134"/>
      </rPr>
      <t>≥</t>
    </r>
    <r>
      <rPr>
        <sz val="20"/>
        <rFont val="Times New Roman"/>
        <charset val="134"/>
      </rPr>
      <t>6.338km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宋体"/>
        <charset val="134"/>
      </rPr>
      <t>≥</t>
    </r>
    <r>
      <rPr>
        <sz val="20"/>
        <rFont val="Times New Roman"/>
        <charset val="134"/>
      </rPr>
      <t>72</t>
    </r>
    <r>
      <rPr>
        <sz val="20"/>
        <rFont val="方正仿宋简体"/>
        <charset val="134"/>
      </rPr>
      <t>人，发放劳务报酬</t>
    </r>
    <r>
      <rPr>
        <sz val="20"/>
        <rFont val="宋体"/>
        <charset val="134"/>
      </rPr>
      <t>≥</t>
    </r>
    <r>
      <rPr>
        <sz val="20"/>
        <rFont val="Times New Roman"/>
        <charset val="134"/>
      </rPr>
      <t>84</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</si>
  <si>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r>
      <rPr>
        <b/>
        <sz val="20"/>
        <color theme="1"/>
        <rFont val="方正仿宋简体"/>
        <charset val="134"/>
      </rPr>
      <t>总投资：</t>
    </r>
    <r>
      <rPr>
        <sz val="20"/>
        <color theme="1"/>
        <rFont val="Times New Roman"/>
        <charset val="134"/>
      </rPr>
      <t>237</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新建道路</t>
    </r>
    <r>
      <rPr>
        <sz val="20"/>
        <color theme="1"/>
        <rFont val="Times New Roman"/>
        <charset val="134"/>
      </rPr>
      <t>3.95</t>
    </r>
    <r>
      <rPr>
        <sz val="20"/>
        <color theme="1"/>
        <rFont val="方正仿宋简体"/>
        <charset val="134"/>
      </rPr>
      <t>公里，配套相关附属设施。</t>
    </r>
  </si>
  <si>
    <r>
      <rPr>
        <sz val="20"/>
        <rFont val="方正仿宋简体"/>
        <charset val="134"/>
      </rPr>
      <t>建设村组道路</t>
    </r>
    <r>
      <rPr>
        <sz val="20"/>
        <rFont val="宋体"/>
        <charset val="134"/>
      </rPr>
      <t>≥</t>
    </r>
    <r>
      <rPr>
        <sz val="20"/>
        <rFont val="Times New Roman"/>
        <charset val="134"/>
      </rPr>
      <t>3.95km</t>
    </r>
    <r>
      <rPr>
        <sz val="20"/>
        <rFont val="方正仿宋简体"/>
        <charset val="134"/>
      </rPr>
      <t>，竣工验收合格率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经济效益：带动当地农村群众务工人数</t>
    </r>
    <r>
      <rPr>
        <sz val="20"/>
        <rFont val="宋体"/>
        <charset val="134"/>
      </rPr>
      <t>≥</t>
    </r>
    <r>
      <rPr>
        <sz val="20"/>
        <rFont val="Times New Roman"/>
        <charset val="134"/>
      </rPr>
      <t>60</t>
    </r>
    <r>
      <rPr>
        <sz val="20"/>
        <rFont val="方正仿宋简体"/>
        <charset val="134"/>
      </rPr>
      <t>人，发放劳务报酬</t>
    </r>
    <r>
      <rPr>
        <sz val="20"/>
        <rFont val="宋体"/>
        <charset val="134"/>
      </rPr>
      <t>≥</t>
    </r>
    <r>
      <rPr>
        <sz val="20"/>
        <rFont val="Times New Roman"/>
        <charset val="134"/>
      </rPr>
      <t>50</t>
    </r>
    <r>
      <rPr>
        <sz val="20"/>
        <rFont val="方正仿宋简体"/>
        <charset val="134"/>
      </rPr>
      <t>万元。</t>
    </r>
    <r>
      <rPr>
        <sz val="20"/>
        <rFont val="Times New Roman"/>
        <charset val="134"/>
      </rPr>
      <t xml:space="preserve">
</t>
    </r>
    <r>
      <rPr>
        <sz val="20"/>
        <rFont val="方正仿宋简体"/>
        <charset val="134"/>
      </rPr>
      <t>社会效益：通过项目实施，提升农民出行条件，改善村容村貌，促进乡村基础设施建设，同时充分吸纳农村群众参与工程项目建设、实现就地就近就业增收，同步提升劳动就业技能、激发内生发展动力。</t>
    </r>
  </si>
  <si>
    <t>巴楚县夏马勒国有林场</t>
  </si>
  <si>
    <r>
      <rPr>
        <b/>
        <sz val="20"/>
        <color theme="1"/>
        <rFont val="方正仿宋简体"/>
        <charset val="134"/>
      </rPr>
      <t>总投资：</t>
    </r>
    <r>
      <rPr>
        <sz val="20"/>
        <color theme="1"/>
        <rFont val="Times New Roman"/>
        <charset val="134"/>
      </rPr>
      <t>266</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新建自来水管网</t>
    </r>
    <r>
      <rPr>
        <sz val="20"/>
        <color theme="1"/>
        <rFont val="Times New Roman"/>
        <charset val="134"/>
      </rPr>
      <t>5.1</t>
    </r>
    <r>
      <rPr>
        <sz val="20"/>
        <color theme="1"/>
        <rFont val="方正仿宋简体"/>
        <charset val="134"/>
      </rPr>
      <t>公里、架设电力电缆</t>
    </r>
    <r>
      <rPr>
        <sz val="20"/>
        <color theme="1"/>
        <rFont val="Times New Roman"/>
        <charset val="134"/>
      </rPr>
      <t xml:space="preserve"> 18.685 </t>
    </r>
    <r>
      <rPr>
        <sz val="20"/>
        <color theme="1"/>
        <rFont val="方正仿宋简体"/>
        <charset val="134"/>
      </rPr>
      <t>公里、搭设彩钢棚</t>
    </r>
    <r>
      <rPr>
        <sz val="20"/>
        <color theme="1"/>
        <rFont val="Times New Roman"/>
        <charset val="134"/>
      </rPr>
      <t>960</t>
    </r>
    <r>
      <rPr>
        <sz val="20"/>
        <color theme="1"/>
        <rFont val="方正仿宋简体"/>
        <charset val="134"/>
      </rPr>
      <t>平方米、地面硬化</t>
    </r>
    <r>
      <rPr>
        <sz val="20"/>
        <color theme="1"/>
        <rFont val="Times New Roman"/>
        <charset val="134"/>
      </rPr>
      <t xml:space="preserve"> 960</t>
    </r>
    <r>
      <rPr>
        <sz val="20"/>
        <color theme="1"/>
        <rFont val="方正仿宋简体"/>
        <charset val="134"/>
      </rPr>
      <t>平方米</t>
    </r>
    <r>
      <rPr>
        <sz val="20"/>
        <color theme="1"/>
        <rFont val="Times New Roman"/>
        <charset val="134"/>
      </rPr>
      <t>;</t>
    </r>
    <r>
      <rPr>
        <sz val="20"/>
        <color theme="1"/>
        <rFont val="方正仿宋简体"/>
        <charset val="134"/>
      </rPr>
      <t>购置安装</t>
    </r>
    <r>
      <rPr>
        <sz val="20"/>
        <color theme="1"/>
        <rFont val="Times New Roman"/>
        <charset val="134"/>
      </rPr>
      <t>50kVA</t>
    </r>
    <r>
      <rPr>
        <sz val="20"/>
        <color theme="1"/>
        <rFont val="方正仿宋简体"/>
        <charset val="134"/>
      </rPr>
      <t>变压器</t>
    </r>
    <r>
      <rPr>
        <sz val="20"/>
        <color theme="1"/>
        <rFont val="Times New Roman"/>
        <charset val="134"/>
      </rPr>
      <t>2</t>
    </r>
    <r>
      <rPr>
        <sz val="20"/>
        <color theme="1"/>
        <rFont val="方正仿宋简体"/>
        <charset val="134"/>
      </rPr>
      <t>台、</t>
    </r>
    <r>
      <rPr>
        <sz val="20"/>
        <color theme="1"/>
        <rFont val="Times New Roman"/>
        <charset val="134"/>
      </rPr>
      <t>20</t>
    </r>
    <r>
      <rPr>
        <sz val="20"/>
        <color theme="1"/>
        <rFont val="方正仿宋简体"/>
        <charset val="134"/>
      </rPr>
      <t>平方米水泥吊装房</t>
    </r>
    <r>
      <rPr>
        <sz val="20"/>
        <color theme="1"/>
        <rFont val="Times New Roman"/>
        <charset val="134"/>
      </rPr>
      <t>2</t>
    </r>
    <r>
      <rPr>
        <sz val="20"/>
        <color theme="1"/>
        <rFont val="方正仿宋简体"/>
        <charset val="134"/>
      </rPr>
      <t>座</t>
    </r>
    <r>
      <rPr>
        <sz val="20"/>
        <color theme="1"/>
        <rFont val="Times New Roman"/>
        <charset val="134"/>
      </rPr>
      <t>;</t>
    </r>
    <r>
      <rPr>
        <sz val="20"/>
        <color theme="1"/>
        <rFont val="方正仿宋简体"/>
        <charset val="134"/>
      </rPr>
      <t>配套相关附属设施。</t>
    </r>
  </si>
  <si>
    <r>
      <rPr>
        <sz val="20"/>
        <rFont val="方正仿宋简体"/>
        <charset val="134"/>
      </rPr>
      <t>管护站电力引入长度</t>
    </r>
    <r>
      <rPr>
        <sz val="20"/>
        <rFont val="宋体"/>
        <charset val="134"/>
      </rPr>
      <t>≥</t>
    </r>
    <r>
      <rPr>
        <sz val="20"/>
        <rFont val="Times New Roman"/>
        <charset val="134"/>
      </rPr>
      <t>18.685km</t>
    </r>
    <r>
      <rPr>
        <sz val="20"/>
        <rFont val="方正仿宋简体"/>
        <charset val="134"/>
      </rPr>
      <t>，安装</t>
    </r>
    <r>
      <rPr>
        <sz val="20"/>
        <rFont val="Times New Roman"/>
        <charset val="134"/>
      </rPr>
      <t>50KW</t>
    </r>
    <r>
      <rPr>
        <sz val="20"/>
        <rFont val="方正仿宋简体"/>
        <charset val="134"/>
      </rPr>
      <t>变压器数量</t>
    </r>
    <r>
      <rPr>
        <sz val="20"/>
        <rFont val="宋体"/>
        <charset val="134"/>
      </rPr>
      <t>≥</t>
    </r>
    <r>
      <rPr>
        <sz val="20"/>
        <rFont val="Times New Roman"/>
        <charset val="134"/>
      </rPr>
      <t>2</t>
    </r>
    <r>
      <rPr>
        <sz val="20"/>
        <rFont val="方正仿宋简体"/>
        <charset val="134"/>
      </rPr>
      <t>台，管护站通自来水长度</t>
    </r>
    <r>
      <rPr>
        <sz val="20"/>
        <rFont val="宋体"/>
        <charset val="134"/>
      </rPr>
      <t>≥</t>
    </r>
    <r>
      <rPr>
        <sz val="20"/>
        <rFont val="Times New Roman"/>
        <charset val="134"/>
      </rPr>
      <t>5.1km,</t>
    </r>
    <r>
      <rPr>
        <sz val="20"/>
        <rFont val="方正仿宋简体"/>
        <charset val="134"/>
      </rPr>
      <t>防火检查站基础设施建设数量</t>
    </r>
    <r>
      <rPr>
        <sz val="20"/>
        <rFont val="宋体"/>
        <charset val="134"/>
      </rPr>
      <t>≥</t>
    </r>
    <r>
      <rPr>
        <sz val="20"/>
        <rFont val="Times New Roman"/>
        <charset val="134"/>
      </rPr>
      <t>4</t>
    </r>
    <r>
      <rPr>
        <sz val="20"/>
        <rFont val="方正仿宋简体"/>
        <charset val="134"/>
      </rPr>
      <t>个，项目验收合格率</t>
    </r>
    <r>
      <rPr>
        <sz val="20"/>
        <rFont val="宋体"/>
        <charset val="134"/>
      </rPr>
      <t>≥</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社会效益：项目建成后，所形成的固定资产纳入衔接项目资产管理，权属归国有林场所有。改善护林员生活工作条件受益人数</t>
    </r>
    <r>
      <rPr>
        <sz val="20"/>
        <rFont val="宋体"/>
        <charset val="134"/>
      </rPr>
      <t>≥</t>
    </r>
    <r>
      <rPr>
        <sz val="20"/>
        <rFont val="Times New Roman"/>
        <charset val="134"/>
      </rPr>
      <t>36</t>
    </r>
    <r>
      <rPr>
        <sz val="20"/>
        <rFont val="方正仿宋简体"/>
        <charset val="134"/>
      </rPr>
      <t>人，通过项目实施，完善基础设施，以提高和改善护林员工作、生活条件，稳定管护员队伍，提高管护质量，对林场的持续发展提供保证</t>
    </r>
    <r>
      <rPr>
        <sz val="20"/>
        <rFont val="Times New Roman"/>
        <charset val="134"/>
      </rPr>
      <t>,</t>
    </r>
    <r>
      <rPr>
        <sz val="20"/>
        <rFont val="方正仿宋简体"/>
        <charset val="134"/>
      </rPr>
      <t>增强管护能力和发展后劲。</t>
    </r>
  </si>
  <si>
    <t>巴楚县下河国有林场</t>
  </si>
  <si>
    <r>
      <rPr>
        <b/>
        <sz val="20"/>
        <color theme="1"/>
        <rFont val="方正仿宋简体"/>
        <charset val="134"/>
      </rPr>
      <t>总投资：</t>
    </r>
    <r>
      <rPr>
        <sz val="20"/>
        <color theme="1"/>
        <rFont val="Times New Roman"/>
        <charset val="134"/>
      </rPr>
      <t>176</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新建自来水管网</t>
    </r>
    <r>
      <rPr>
        <sz val="20"/>
        <color theme="1"/>
        <rFont val="Times New Roman"/>
        <charset val="134"/>
      </rPr>
      <t>6.658</t>
    </r>
    <r>
      <rPr>
        <sz val="20"/>
        <color theme="1"/>
        <rFont val="方正仿宋简体"/>
        <charset val="134"/>
      </rPr>
      <t>公里、污水管网</t>
    </r>
    <r>
      <rPr>
        <sz val="20"/>
        <color theme="1"/>
        <rFont val="Times New Roman"/>
        <charset val="134"/>
      </rPr>
      <t>1.7</t>
    </r>
    <r>
      <rPr>
        <sz val="20"/>
        <color theme="1"/>
        <rFont val="方正仿宋简体"/>
        <charset val="134"/>
      </rPr>
      <t>公里、防火检查站搭设彩钢棚</t>
    </r>
    <r>
      <rPr>
        <sz val="20"/>
        <color theme="1"/>
        <rFont val="Times New Roman"/>
        <charset val="134"/>
      </rPr>
      <t>3</t>
    </r>
    <r>
      <rPr>
        <sz val="20"/>
        <color theme="1"/>
        <rFont val="方正仿宋简体"/>
        <charset val="134"/>
      </rPr>
      <t>处总建筑面积</t>
    </r>
    <r>
      <rPr>
        <sz val="20"/>
        <color theme="1"/>
        <rFont val="Times New Roman"/>
        <charset val="134"/>
      </rPr>
      <t>660</t>
    </r>
    <r>
      <rPr>
        <sz val="20"/>
        <color theme="1"/>
        <rFont val="方正仿宋简体"/>
        <charset val="134"/>
      </rPr>
      <t>平方米、地面硬化</t>
    </r>
    <r>
      <rPr>
        <sz val="20"/>
        <color theme="1"/>
        <rFont val="Times New Roman"/>
        <charset val="134"/>
      </rPr>
      <t xml:space="preserve"> 720</t>
    </r>
    <r>
      <rPr>
        <sz val="20"/>
        <color theme="1"/>
        <rFont val="方正仿宋简体"/>
        <charset val="134"/>
      </rPr>
      <t>平方米</t>
    </r>
    <r>
      <rPr>
        <sz val="20"/>
        <color theme="1"/>
        <rFont val="Times New Roman"/>
        <charset val="134"/>
      </rPr>
      <t>;</t>
    </r>
    <r>
      <rPr>
        <sz val="20"/>
        <color theme="1"/>
        <rFont val="方正仿宋简体"/>
        <charset val="134"/>
      </rPr>
      <t>购置安装</t>
    </r>
    <r>
      <rPr>
        <sz val="20"/>
        <color theme="1"/>
        <rFont val="Times New Roman"/>
        <charset val="134"/>
      </rPr>
      <t>3</t>
    </r>
    <r>
      <rPr>
        <sz val="20"/>
        <color theme="1"/>
        <rFont val="方正仿宋简体"/>
        <charset val="134"/>
      </rPr>
      <t>座水泥吊装房</t>
    </r>
    <r>
      <rPr>
        <sz val="20"/>
        <color theme="1"/>
        <rFont val="Times New Roman"/>
        <charset val="134"/>
      </rPr>
      <t>;</t>
    </r>
    <r>
      <rPr>
        <sz val="20"/>
        <color theme="1"/>
        <rFont val="方正仿宋简体"/>
        <charset val="134"/>
      </rPr>
      <t>配套供排水、消防等附属设施。</t>
    </r>
  </si>
  <si>
    <r>
      <rPr>
        <sz val="20"/>
        <rFont val="方正仿宋简体"/>
        <charset val="134"/>
      </rPr>
      <t>护林站自来水管道铺设工程量</t>
    </r>
    <r>
      <rPr>
        <sz val="20"/>
        <rFont val="宋体"/>
        <charset val="134"/>
      </rPr>
      <t>≥</t>
    </r>
    <r>
      <rPr>
        <sz val="20"/>
        <rFont val="Times New Roman"/>
        <charset val="134"/>
      </rPr>
      <t>6.658km</t>
    </r>
    <r>
      <rPr>
        <sz val="20"/>
        <rFont val="方正仿宋简体"/>
        <charset val="134"/>
      </rPr>
      <t>，污水管网铺设工程量</t>
    </r>
    <r>
      <rPr>
        <sz val="20"/>
        <rFont val="宋体"/>
        <charset val="134"/>
      </rPr>
      <t>≥</t>
    </r>
    <r>
      <rPr>
        <sz val="20"/>
        <rFont val="Times New Roman"/>
        <charset val="134"/>
      </rPr>
      <t>1.7km</t>
    </r>
    <r>
      <rPr>
        <sz val="20"/>
        <rFont val="方正仿宋简体"/>
        <charset val="134"/>
      </rPr>
      <t>，防火检查站基础设施改造提升数量</t>
    </r>
    <r>
      <rPr>
        <sz val="20"/>
        <rFont val="宋体"/>
        <charset val="134"/>
      </rPr>
      <t>≥</t>
    </r>
    <r>
      <rPr>
        <sz val="20"/>
        <rFont val="Times New Roman"/>
        <charset val="134"/>
      </rPr>
      <t>3</t>
    </r>
    <r>
      <rPr>
        <sz val="20"/>
        <rFont val="方正仿宋简体"/>
        <charset val="134"/>
      </rPr>
      <t>个，项目验收合格率</t>
    </r>
    <r>
      <rPr>
        <sz val="20"/>
        <rFont val="宋体"/>
        <charset val="134"/>
      </rPr>
      <t>≥</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社会效益：项目建成后，所形成的固定资产纳入衔接项目资产管理，权属归国有林场所有。改善护林员生活工作条件受益人数</t>
    </r>
    <r>
      <rPr>
        <sz val="20"/>
        <rFont val="宋体"/>
        <charset val="134"/>
      </rPr>
      <t>≥</t>
    </r>
    <r>
      <rPr>
        <sz val="20"/>
        <rFont val="Times New Roman"/>
        <charset val="134"/>
      </rPr>
      <t>144</t>
    </r>
    <r>
      <rPr>
        <sz val="20"/>
        <rFont val="方正仿宋简体"/>
        <charset val="134"/>
      </rPr>
      <t>人，通过项目实施，提高和改善护林员工作生活条件，稳定管护员队伍，提高管护质量，对林场的持续发展提供保证</t>
    </r>
    <r>
      <rPr>
        <sz val="20"/>
        <rFont val="Times New Roman"/>
        <charset val="134"/>
      </rPr>
      <t>,</t>
    </r>
    <r>
      <rPr>
        <sz val="20"/>
        <rFont val="方正仿宋简体"/>
        <charset val="134"/>
      </rPr>
      <t>增强管护能力和发展后劲。</t>
    </r>
  </si>
  <si>
    <r>
      <rPr>
        <sz val="20"/>
        <color theme="1"/>
        <rFont val="方正仿宋简体"/>
        <charset val="134"/>
      </rPr>
      <t>色力布亚镇</t>
    </r>
    <r>
      <rPr>
        <sz val="20"/>
        <color theme="1"/>
        <rFont val="Times New Roman"/>
        <charset val="134"/>
      </rPr>
      <t xml:space="preserve"> </t>
    </r>
    <r>
      <rPr>
        <sz val="20"/>
        <color theme="1"/>
        <rFont val="方正仿宋简体"/>
        <charset val="134"/>
      </rPr>
      <t>拜什吐普</t>
    </r>
    <r>
      <rPr>
        <sz val="20"/>
        <color theme="1"/>
        <rFont val="Times New Roman"/>
        <charset val="134"/>
      </rPr>
      <t>15</t>
    </r>
    <r>
      <rPr>
        <sz val="20"/>
        <color theme="1"/>
        <rFont val="方正仿宋简体"/>
        <charset val="134"/>
      </rPr>
      <t>村</t>
    </r>
  </si>
  <si>
    <r>
      <rPr>
        <b/>
        <sz val="20"/>
        <color theme="1"/>
        <rFont val="方正仿宋简体"/>
        <charset val="134"/>
      </rPr>
      <t>总投资：</t>
    </r>
    <r>
      <rPr>
        <sz val="20"/>
        <color theme="1"/>
        <rFont val="Times New Roman"/>
        <charset val="134"/>
      </rPr>
      <t>2000</t>
    </r>
    <r>
      <rPr>
        <sz val="20"/>
        <color theme="1"/>
        <rFont val="方正仿宋简体"/>
        <charset val="134"/>
      </rPr>
      <t>万</t>
    </r>
    <r>
      <rPr>
        <sz val="20"/>
        <color theme="1"/>
        <rFont val="Times New Roman"/>
        <charset val="134"/>
      </rPr>
      <t xml:space="preserve">
</t>
    </r>
    <r>
      <rPr>
        <b/>
        <sz val="20"/>
        <color theme="1"/>
        <rFont val="方正仿宋简体"/>
        <charset val="134"/>
      </rPr>
      <t>建设内容：</t>
    </r>
    <r>
      <rPr>
        <sz val="20"/>
        <color theme="1"/>
        <rFont val="方正仿宋简体"/>
        <charset val="134"/>
      </rPr>
      <t>土地碎片化整理</t>
    </r>
    <r>
      <rPr>
        <sz val="20"/>
        <color theme="1"/>
        <rFont val="Times New Roman"/>
        <charset val="134"/>
      </rPr>
      <t>303.575</t>
    </r>
    <r>
      <rPr>
        <sz val="20"/>
        <color theme="1"/>
        <rFont val="方正仿宋简体"/>
        <charset val="134"/>
      </rPr>
      <t>亩，建设小市场</t>
    </r>
    <r>
      <rPr>
        <sz val="20"/>
        <color theme="1"/>
        <rFont val="Times New Roman"/>
        <charset val="134"/>
      </rPr>
      <t>1642.2</t>
    </r>
    <r>
      <rPr>
        <sz val="20"/>
        <color theme="1"/>
        <rFont val="宋体"/>
        <charset val="134"/>
      </rPr>
      <t>㎡</t>
    </r>
    <r>
      <rPr>
        <sz val="20"/>
        <color theme="1"/>
        <rFont val="方正仿宋简体"/>
        <charset val="134"/>
      </rPr>
      <t>，新建污水管网</t>
    </r>
    <r>
      <rPr>
        <sz val="20"/>
        <color theme="1"/>
        <rFont val="Times New Roman"/>
        <charset val="134"/>
      </rPr>
      <t>25.43km</t>
    </r>
    <r>
      <rPr>
        <sz val="20"/>
        <color theme="1"/>
        <rFont val="方正仿宋简体"/>
        <charset val="134"/>
      </rPr>
      <t>、污水提升泵站</t>
    </r>
    <r>
      <rPr>
        <sz val="20"/>
        <color theme="1"/>
        <rFont val="Times New Roman"/>
        <charset val="134"/>
      </rPr>
      <t>8</t>
    </r>
    <r>
      <rPr>
        <sz val="20"/>
        <color theme="1"/>
        <rFont val="方正仿宋简体"/>
        <charset val="134"/>
      </rPr>
      <t>座，道路提升改造</t>
    </r>
    <r>
      <rPr>
        <sz val="20"/>
        <color theme="1"/>
        <rFont val="Times New Roman"/>
        <charset val="134"/>
      </rPr>
      <t>13800</t>
    </r>
    <r>
      <rPr>
        <sz val="20"/>
        <color theme="1"/>
        <rFont val="宋体"/>
        <charset val="134"/>
      </rPr>
      <t>㎡</t>
    </r>
    <r>
      <rPr>
        <sz val="20"/>
        <color theme="1"/>
        <rFont val="方正仿宋简体"/>
        <charset val="134"/>
      </rPr>
      <t>，配套相关附属设施设备。</t>
    </r>
  </si>
  <si>
    <r>
      <rPr>
        <sz val="20"/>
        <rFont val="方正仿宋简体"/>
        <charset val="134"/>
      </rPr>
      <t>色力布亚镇</t>
    </r>
  </si>
  <si>
    <r>
      <rPr>
        <sz val="20"/>
        <rFont val="方正仿宋简体"/>
        <charset val="134"/>
      </rPr>
      <t>土地碎片化整理</t>
    </r>
    <r>
      <rPr>
        <sz val="20"/>
        <rFont val="宋体"/>
        <charset val="134"/>
      </rPr>
      <t>≥</t>
    </r>
    <r>
      <rPr>
        <sz val="20"/>
        <rFont val="Times New Roman"/>
        <charset val="134"/>
      </rPr>
      <t>303.575</t>
    </r>
    <r>
      <rPr>
        <sz val="20"/>
        <rFont val="方正仿宋简体"/>
        <charset val="134"/>
      </rPr>
      <t>亩，建设小市场</t>
    </r>
    <r>
      <rPr>
        <sz val="20"/>
        <rFont val="宋体"/>
        <charset val="134"/>
      </rPr>
      <t>≥</t>
    </r>
    <r>
      <rPr>
        <sz val="20"/>
        <rFont val="Times New Roman"/>
        <charset val="134"/>
      </rPr>
      <t>1642.2</t>
    </r>
    <r>
      <rPr>
        <sz val="20"/>
        <rFont val="宋体"/>
        <charset val="134"/>
      </rPr>
      <t>㎡</t>
    </r>
    <r>
      <rPr>
        <sz val="20"/>
        <rFont val="方正仿宋简体"/>
        <charset val="134"/>
      </rPr>
      <t>，新建污水管网</t>
    </r>
    <r>
      <rPr>
        <sz val="20"/>
        <rFont val="宋体"/>
        <charset val="134"/>
      </rPr>
      <t>≥</t>
    </r>
    <r>
      <rPr>
        <sz val="20"/>
        <rFont val="Times New Roman"/>
        <charset val="134"/>
      </rPr>
      <t>25.43km</t>
    </r>
    <r>
      <rPr>
        <sz val="20"/>
        <rFont val="方正仿宋简体"/>
        <charset val="134"/>
      </rPr>
      <t>，道路提升改造</t>
    </r>
    <r>
      <rPr>
        <sz val="20"/>
        <rFont val="宋体"/>
        <charset val="134"/>
      </rPr>
      <t>≥</t>
    </r>
    <r>
      <rPr>
        <sz val="20"/>
        <rFont val="Times New Roman"/>
        <charset val="134"/>
      </rPr>
      <t>13800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经济效益：带动增加当地群众就业人均收入</t>
    </r>
    <r>
      <rPr>
        <sz val="20"/>
        <rFont val="宋体"/>
        <charset val="134"/>
      </rPr>
      <t>≥</t>
    </r>
    <r>
      <rPr>
        <sz val="20"/>
        <rFont val="Times New Roman"/>
        <charset val="134"/>
      </rPr>
      <t>1</t>
    </r>
    <r>
      <rPr>
        <sz val="20"/>
        <rFont val="方正仿宋简体"/>
        <charset val="134"/>
      </rPr>
      <t>万元</t>
    </r>
    <r>
      <rPr>
        <sz val="20"/>
        <rFont val="Times New Roman"/>
        <charset val="134"/>
      </rPr>
      <t>/</t>
    </r>
    <r>
      <rPr>
        <sz val="20"/>
        <rFont val="方正仿宋简体"/>
        <charset val="134"/>
      </rPr>
      <t>人，小市场建设项目年收益率不低于同期银行贷款利率。</t>
    </r>
    <r>
      <rPr>
        <sz val="20"/>
        <rFont val="Times New Roman"/>
        <charset val="134"/>
      </rPr>
      <t xml:space="preserve">
</t>
    </r>
    <r>
      <rPr>
        <sz val="20"/>
        <rFont val="方正仿宋简体"/>
        <charset val="134"/>
      </rPr>
      <t>社会效益：受益脱贫户（含监测帮扶对象）数</t>
    </r>
    <r>
      <rPr>
        <sz val="20"/>
        <rFont val="宋体"/>
        <charset val="134"/>
      </rPr>
      <t>≥</t>
    </r>
    <r>
      <rPr>
        <sz val="20"/>
        <rFont val="Times New Roman"/>
        <charset val="134"/>
      </rPr>
      <t>386</t>
    </r>
    <r>
      <rPr>
        <sz val="20"/>
        <rFont val="方正仿宋简体"/>
        <charset val="134"/>
      </rPr>
      <t>户，受益脱贫人口（含监测帮扶对象）数</t>
    </r>
    <r>
      <rPr>
        <sz val="20"/>
        <rFont val="宋体"/>
        <charset val="134"/>
      </rPr>
      <t>≥</t>
    </r>
    <r>
      <rPr>
        <sz val="20"/>
        <rFont val="Times New Roman"/>
        <charset val="134"/>
      </rPr>
      <t>1442</t>
    </r>
    <r>
      <rPr>
        <sz val="20"/>
        <rFont val="方正仿宋简体"/>
        <charset val="134"/>
      </rPr>
      <t>人，通过本项目的实施，有效提高土地利用率，持续改善村容村貌和群众生产生活条件。</t>
    </r>
  </si>
  <si>
    <r>
      <rPr>
        <b/>
        <sz val="20"/>
        <color theme="1"/>
        <rFont val="方正仿宋简体"/>
        <charset val="134"/>
      </rPr>
      <t>总投资：</t>
    </r>
    <r>
      <rPr>
        <sz val="20"/>
        <color theme="1"/>
        <rFont val="Times New Roman"/>
        <charset val="134"/>
      </rPr>
      <t>2000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t>
    </r>
    <r>
      <rPr>
        <sz val="20"/>
        <color theme="1"/>
        <rFont val="Times New Roman"/>
        <charset val="134"/>
      </rPr>
      <t>Dn110-Dn315</t>
    </r>
    <r>
      <rPr>
        <sz val="20"/>
        <color theme="1"/>
        <rFont val="方正仿宋简体"/>
        <charset val="134"/>
      </rPr>
      <t>污水管网</t>
    </r>
    <r>
      <rPr>
        <sz val="20"/>
        <color theme="1"/>
        <rFont val="Times New Roman"/>
        <charset val="134"/>
      </rPr>
      <t>11.125</t>
    </r>
    <r>
      <rPr>
        <sz val="20"/>
        <color theme="1"/>
        <rFont val="方正仿宋简体"/>
        <charset val="134"/>
      </rPr>
      <t>公里、排水检查井</t>
    </r>
    <r>
      <rPr>
        <sz val="20"/>
        <color theme="1"/>
        <rFont val="Times New Roman"/>
        <charset val="134"/>
      </rPr>
      <t>178</t>
    </r>
    <r>
      <rPr>
        <sz val="20"/>
        <color theme="1"/>
        <rFont val="方正仿宋简体"/>
        <charset val="134"/>
      </rPr>
      <t>座、一体化污水提升泵站</t>
    </r>
    <r>
      <rPr>
        <sz val="20"/>
        <color theme="1"/>
        <rFont val="Times New Roman"/>
        <charset val="134"/>
      </rPr>
      <t>2</t>
    </r>
    <r>
      <rPr>
        <sz val="20"/>
        <color theme="1"/>
        <rFont val="方正仿宋简体"/>
        <charset val="134"/>
      </rPr>
      <t>座、污水处理站</t>
    </r>
    <r>
      <rPr>
        <sz val="20"/>
        <color theme="1"/>
        <rFont val="Times New Roman"/>
        <charset val="134"/>
      </rPr>
      <t>1</t>
    </r>
    <r>
      <rPr>
        <sz val="20"/>
        <color theme="1"/>
        <rFont val="方正仿宋简体"/>
        <charset val="134"/>
      </rPr>
      <t>座</t>
    </r>
    <r>
      <rPr>
        <sz val="20"/>
        <color theme="1"/>
        <rFont val="Times New Roman"/>
        <charset val="134"/>
      </rPr>
      <t>;</t>
    </r>
    <r>
      <rPr>
        <sz val="20"/>
        <color theme="1"/>
        <rFont val="方正仿宋简体"/>
        <charset val="134"/>
      </rPr>
      <t>土地平整及碎片化整理</t>
    </r>
    <r>
      <rPr>
        <sz val="20"/>
        <color theme="1"/>
        <rFont val="Times New Roman"/>
        <charset val="134"/>
      </rPr>
      <t>991</t>
    </r>
    <r>
      <rPr>
        <sz val="20"/>
        <color theme="1"/>
        <rFont val="方正仿宋简体"/>
        <charset val="134"/>
      </rPr>
      <t>亩</t>
    </r>
    <r>
      <rPr>
        <sz val="20"/>
        <color theme="1"/>
        <rFont val="Times New Roman"/>
        <charset val="134"/>
      </rPr>
      <t>(</t>
    </r>
    <r>
      <rPr>
        <sz val="20"/>
        <color theme="1"/>
        <rFont val="方正仿宋简体"/>
        <charset val="134"/>
      </rPr>
      <t>含改造提升高效节水</t>
    </r>
    <r>
      <rPr>
        <sz val="20"/>
        <color theme="1"/>
        <rFont val="Times New Roman"/>
        <charset val="134"/>
      </rPr>
      <t>);</t>
    </r>
    <r>
      <rPr>
        <sz val="20"/>
        <color theme="1"/>
        <rFont val="方正仿宋简体"/>
        <charset val="134"/>
      </rPr>
      <t>产业附属用房</t>
    </r>
    <r>
      <rPr>
        <sz val="20"/>
        <color theme="1"/>
        <rFont val="Times New Roman"/>
        <charset val="134"/>
      </rPr>
      <t>996</t>
    </r>
    <r>
      <rPr>
        <sz val="20"/>
        <color theme="1"/>
        <rFont val="方正仿宋简体"/>
        <charset val="134"/>
      </rPr>
      <t>平方米、小市场附属用房</t>
    </r>
    <r>
      <rPr>
        <sz val="20"/>
        <color theme="1"/>
        <rFont val="Times New Roman"/>
        <charset val="134"/>
      </rPr>
      <t>828</t>
    </r>
    <r>
      <rPr>
        <sz val="20"/>
        <color theme="1"/>
        <rFont val="方正仿宋简体"/>
        <charset val="134"/>
      </rPr>
      <t>平方米</t>
    </r>
    <r>
      <rPr>
        <sz val="20"/>
        <color theme="1"/>
        <rFont val="Times New Roman"/>
        <charset val="134"/>
      </rPr>
      <t>;</t>
    </r>
    <r>
      <rPr>
        <sz val="20"/>
        <color theme="1"/>
        <rFont val="方正仿宋简体"/>
        <charset val="134"/>
      </rPr>
      <t>防渠</t>
    </r>
    <r>
      <rPr>
        <sz val="20"/>
        <color theme="1"/>
        <rFont val="Times New Roman"/>
        <charset val="134"/>
      </rPr>
      <t>5.013</t>
    </r>
    <r>
      <rPr>
        <sz val="20"/>
        <color theme="1"/>
        <rFont val="方正仿宋简体"/>
        <charset val="134"/>
      </rPr>
      <t>公里</t>
    </r>
    <r>
      <rPr>
        <sz val="20"/>
        <color theme="1"/>
        <rFont val="Times New Roman"/>
        <charset val="134"/>
      </rPr>
      <t>:</t>
    </r>
    <r>
      <rPr>
        <sz val="20"/>
        <color theme="1"/>
        <rFont val="方正仿宋简体"/>
        <charset val="134"/>
      </rPr>
      <t>公共厕所</t>
    </r>
    <r>
      <rPr>
        <sz val="20"/>
        <color theme="1"/>
        <rFont val="Times New Roman"/>
        <charset val="134"/>
      </rPr>
      <t>51.32</t>
    </r>
    <r>
      <rPr>
        <sz val="20"/>
        <color theme="1"/>
        <rFont val="方正仿宋简体"/>
        <charset val="134"/>
      </rPr>
      <t>平方米</t>
    </r>
    <r>
      <rPr>
        <sz val="20"/>
        <color theme="1"/>
        <rFont val="Times New Roman"/>
        <charset val="134"/>
      </rPr>
      <t>;</t>
    </r>
    <r>
      <rPr>
        <sz val="20"/>
        <color theme="1"/>
        <rFont val="方正仿宋简体"/>
        <charset val="134"/>
      </rPr>
      <t>购置垃圾清运车</t>
    </r>
    <r>
      <rPr>
        <sz val="20"/>
        <color theme="1"/>
        <rFont val="Times New Roman"/>
        <charset val="134"/>
      </rPr>
      <t>1</t>
    </r>
    <r>
      <rPr>
        <sz val="20"/>
        <color theme="1"/>
        <rFont val="方正仿宋简体"/>
        <charset val="134"/>
      </rPr>
      <t>辆、垃圾船</t>
    </r>
    <r>
      <rPr>
        <sz val="20"/>
        <color theme="1"/>
        <rFont val="Times New Roman"/>
        <charset val="134"/>
      </rPr>
      <t>5</t>
    </r>
    <r>
      <rPr>
        <sz val="20"/>
        <color theme="1"/>
        <rFont val="方正仿宋简体"/>
        <charset val="134"/>
      </rPr>
      <t>个，配套相关附属设施设备。</t>
    </r>
  </si>
  <si>
    <r>
      <rPr>
        <sz val="20"/>
        <rFont val="方正仿宋简体"/>
        <charset val="134"/>
      </rPr>
      <t>土地平整及碎片化整理面积</t>
    </r>
    <r>
      <rPr>
        <sz val="20"/>
        <rFont val="宋体"/>
        <charset val="134"/>
      </rPr>
      <t>≥</t>
    </r>
    <r>
      <rPr>
        <sz val="20"/>
        <rFont val="Times New Roman"/>
        <charset val="134"/>
      </rPr>
      <t>991</t>
    </r>
    <r>
      <rPr>
        <sz val="20"/>
        <rFont val="方正仿宋简体"/>
        <charset val="134"/>
      </rPr>
      <t>亩，建设防渗渠</t>
    </r>
    <r>
      <rPr>
        <sz val="20"/>
        <rFont val="宋体"/>
        <charset val="134"/>
      </rPr>
      <t>≥</t>
    </r>
    <r>
      <rPr>
        <sz val="20"/>
        <rFont val="Times New Roman"/>
        <charset val="134"/>
      </rPr>
      <t>5.013km</t>
    </r>
    <r>
      <rPr>
        <sz val="20"/>
        <rFont val="方正仿宋简体"/>
        <charset val="134"/>
      </rPr>
      <t>，建设附属用房面积</t>
    </r>
    <r>
      <rPr>
        <sz val="20"/>
        <rFont val="宋体"/>
        <charset val="134"/>
      </rPr>
      <t>≥</t>
    </r>
    <r>
      <rPr>
        <sz val="20"/>
        <rFont val="Times New Roman"/>
        <charset val="134"/>
      </rPr>
      <t>1824</t>
    </r>
    <r>
      <rPr>
        <sz val="20"/>
        <rFont val="宋体"/>
        <charset val="134"/>
      </rPr>
      <t>㎡</t>
    </r>
    <r>
      <rPr>
        <sz val="20"/>
        <rFont val="方正仿宋简体"/>
        <charset val="134"/>
      </rPr>
      <t>，建设公共厕所面积</t>
    </r>
    <r>
      <rPr>
        <sz val="20"/>
        <rFont val="宋体"/>
        <charset val="134"/>
      </rPr>
      <t>≥</t>
    </r>
    <r>
      <rPr>
        <sz val="20"/>
        <rFont val="Times New Roman"/>
        <charset val="134"/>
      </rPr>
      <t>51.32</t>
    </r>
    <r>
      <rPr>
        <sz val="20"/>
        <rFont val="宋体"/>
        <charset val="134"/>
      </rPr>
      <t>㎡</t>
    </r>
    <r>
      <rPr>
        <sz val="20"/>
        <rFont val="方正仿宋简体"/>
        <charset val="134"/>
      </rPr>
      <t>，新建污水管网</t>
    </r>
    <r>
      <rPr>
        <sz val="20"/>
        <rFont val="宋体"/>
        <charset val="134"/>
      </rPr>
      <t>≥</t>
    </r>
    <r>
      <rPr>
        <sz val="20"/>
        <rFont val="Times New Roman"/>
        <charset val="134"/>
      </rPr>
      <t>11.125km</t>
    </r>
    <r>
      <rPr>
        <sz val="20"/>
        <rFont val="方正仿宋简体"/>
        <charset val="134"/>
      </rPr>
      <t>，建设污水管网配套实施数量</t>
    </r>
    <r>
      <rPr>
        <sz val="20"/>
        <rFont val="宋体"/>
        <charset val="134"/>
      </rPr>
      <t>≥</t>
    </r>
    <r>
      <rPr>
        <sz val="20"/>
        <rFont val="Times New Roman"/>
        <charset val="134"/>
      </rPr>
      <t>181</t>
    </r>
    <r>
      <rPr>
        <sz val="20"/>
        <rFont val="方正仿宋简体"/>
        <charset val="134"/>
      </rPr>
      <t>个，购置垃圾清运车</t>
    </r>
    <r>
      <rPr>
        <sz val="20"/>
        <rFont val="宋体"/>
        <charset val="134"/>
      </rPr>
      <t>≥</t>
    </r>
    <r>
      <rPr>
        <sz val="20"/>
        <rFont val="Times New Roman"/>
        <charset val="134"/>
      </rPr>
      <t>1</t>
    </r>
    <r>
      <rPr>
        <sz val="20"/>
        <rFont val="方正仿宋简体"/>
        <charset val="134"/>
      </rPr>
      <t>个，购置垃圾船</t>
    </r>
    <r>
      <rPr>
        <sz val="20"/>
        <rFont val="宋体"/>
        <charset val="134"/>
      </rPr>
      <t>≥</t>
    </r>
    <r>
      <rPr>
        <sz val="20"/>
        <rFont val="Times New Roman"/>
        <charset val="134"/>
      </rPr>
      <t>5</t>
    </r>
    <r>
      <rPr>
        <sz val="20"/>
        <rFont val="方正仿宋简体"/>
        <charset val="134"/>
      </rPr>
      <t>个，项目验收合格率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经济效益：带动增加脱贫人口全年总收入</t>
    </r>
    <r>
      <rPr>
        <sz val="20"/>
        <rFont val="宋体"/>
        <charset val="134"/>
      </rPr>
      <t>≥</t>
    </r>
    <r>
      <rPr>
        <sz val="20"/>
        <rFont val="Times New Roman"/>
        <charset val="134"/>
      </rPr>
      <t>30</t>
    </r>
    <r>
      <rPr>
        <sz val="20"/>
        <rFont val="方正仿宋简体"/>
        <charset val="134"/>
      </rPr>
      <t>万元，附属用房建设项目年收益率不低于同期银行贷款利率。</t>
    </r>
    <r>
      <rPr>
        <sz val="20"/>
        <rFont val="Times New Roman"/>
        <charset val="134"/>
      </rPr>
      <t xml:space="preserve">
</t>
    </r>
    <r>
      <rPr>
        <sz val="20"/>
        <rFont val="方正仿宋简体"/>
        <charset val="134"/>
      </rPr>
      <t>社会效益：受益脱贫户（含监测帮扶对象）数</t>
    </r>
    <r>
      <rPr>
        <sz val="20"/>
        <rFont val="宋体"/>
        <charset val="134"/>
      </rPr>
      <t>≥</t>
    </r>
    <r>
      <rPr>
        <sz val="20"/>
        <rFont val="Times New Roman"/>
        <charset val="134"/>
      </rPr>
      <t>179</t>
    </r>
    <r>
      <rPr>
        <sz val="20"/>
        <rFont val="方正仿宋简体"/>
        <charset val="134"/>
      </rPr>
      <t>户，受益脱贫人口（含监测帮扶对象）数</t>
    </r>
    <r>
      <rPr>
        <sz val="20"/>
        <rFont val="宋体"/>
        <charset val="134"/>
      </rPr>
      <t>≥</t>
    </r>
    <r>
      <rPr>
        <sz val="20"/>
        <rFont val="Times New Roman"/>
        <charset val="134"/>
      </rPr>
      <t>690</t>
    </r>
    <r>
      <rPr>
        <sz val="20"/>
        <rFont val="方正仿宋简体"/>
        <charset val="134"/>
      </rPr>
      <t>人，通过本项目的实施，有效提高土地利用率，持续改善村容村貌和群众生产生活条件。</t>
    </r>
  </si>
  <si>
    <r>
      <rPr>
        <b/>
        <sz val="20"/>
        <color theme="1"/>
        <rFont val="方正仿宋简体"/>
        <charset val="134"/>
      </rPr>
      <t>总投资：</t>
    </r>
    <r>
      <rPr>
        <sz val="20"/>
        <color theme="1"/>
        <rFont val="Times New Roman"/>
        <charset val="134"/>
      </rPr>
      <t>2000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t>
    </r>
    <r>
      <rPr>
        <sz val="20"/>
        <color theme="1"/>
        <rFont val="Times New Roman"/>
        <charset val="134"/>
      </rPr>
      <t>Dn300HDPE</t>
    </r>
    <r>
      <rPr>
        <sz val="20"/>
        <color theme="1"/>
        <rFont val="方正仿宋简体"/>
        <charset val="134"/>
      </rPr>
      <t>双壁波纹管</t>
    </r>
    <r>
      <rPr>
        <sz val="20"/>
        <color theme="1"/>
        <rFont val="Times New Roman"/>
        <charset val="134"/>
      </rPr>
      <t>12km</t>
    </r>
    <r>
      <rPr>
        <sz val="20"/>
        <color theme="1"/>
        <rFont val="方正仿宋简体"/>
        <charset val="134"/>
      </rPr>
      <t>、污水检查井</t>
    </r>
    <r>
      <rPr>
        <sz val="20"/>
        <color theme="1"/>
        <rFont val="Times New Roman"/>
        <charset val="134"/>
      </rPr>
      <t>400</t>
    </r>
    <r>
      <rPr>
        <sz val="20"/>
        <color theme="1"/>
        <rFont val="方正仿宋简体"/>
        <charset val="134"/>
      </rPr>
      <t>座、一体化（提升）泵站</t>
    </r>
    <r>
      <rPr>
        <sz val="20"/>
        <color theme="1"/>
        <rFont val="Times New Roman"/>
        <charset val="134"/>
      </rPr>
      <t>6</t>
    </r>
    <r>
      <rPr>
        <sz val="20"/>
        <color theme="1"/>
        <rFont val="方正仿宋简体"/>
        <charset val="134"/>
      </rPr>
      <t>台、土地碎片化整理</t>
    </r>
    <r>
      <rPr>
        <sz val="20"/>
        <color theme="1"/>
        <rFont val="Times New Roman"/>
        <charset val="134"/>
      </rPr>
      <t>338</t>
    </r>
    <r>
      <rPr>
        <sz val="20"/>
        <color theme="1"/>
        <rFont val="方正仿宋简体"/>
        <charset val="134"/>
      </rPr>
      <t>亩、加工厂房</t>
    </r>
    <r>
      <rPr>
        <sz val="20"/>
        <color theme="1"/>
        <rFont val="Times New Roman"/>
        <charset val="134"/>
      </rPr>
      <t>1000</t>
    </r>
    <r>
      <rPr>
        <sz val="20"/>
        <color theme="1"/>
        <rFont val="宋体"/>
        <charset val="134"/>
      </rPr>
      <t>㎡</t>
    </r>
    <r>
      <rPr>
        <sz val="20"/>
        <color theme="1"/>
        <rFont val="方正仿宋简体"/>
        <charset val="134"/>
      </rPr>
      <t>，并配套相关附属设施设备等。</t>
    </r>
  </si>
  <si>
    <r>
      <rPr>
        <sz val="20"/>
        <rFont val="方正仿宋简体"/>
        <charset val="134"/>
      </rPr>
      <t>建设污水管网</t>
    </r>
    <r>
      <rPr>
        <sz val="20"/>
        <rFont val="宋体"/>
        <charset val="134"/>
      </rPr>
      <t>≥</t>
    </r>
    <r>
      <rPr>
        <sz val="20"/>
        <rFont val="Times New Roman"/>
        <charset val="134"/>
      </rPr>
      <t>12km</t>
    </r>
    <r>
      <rPr>
        <sz val="20"/>
        <rFont val="方正仿宋简体"/>
        <charset val="134"/>
      </rPr>
      <t>，建设污水检查井</t>
    </r>
    <r>
      <rPr>
        <sz val="20"/>
        <rFont val="宋体"/>
        <charset val="134"/>
      </rPr>
      <t>≥</t>
    </r>
    <r>
      <rPr>
        <sz val="20"/>
        <rFont val="Times New Roman"/>
        <charset val="134"/>
      </rPr>
      <t>400</t>
    </r>
    <r>
      <rPr>
        <sz val="20"/>
        <rFont val="方正仿宋简体"/>
        <charset val="134"/>
      </rPr>
      <t>座，建设一体化泵站</t>
    </r>
    <r>
      <rPr>
        <sz val="20"/>
        <rFont val="宋体"/>
        <charset val="134"/>
      </rPr>
      <t>≥</t>
    </r>
    <r>
      <rPr>
        <sz val="20"/>
        <rFont val="Times New Roman"/>
        <charset val="134"/>
      </rPr>
      <t>6</t>
    </r>
    <r>
      <rPr>
        <sz val="20"/>
        <rFont val="方正仿宋简体"/>
        <charset val="134"/>
      </rPr>
      <t>台，土地碎片化整理</t>
    </r>
    <r>
      <rPr>
        <sz val="20"/>
        <rFont val="宋体"/>
        <charset val="134"/>
      </rPr>
      <t>≥</t>
    </r>
    <r>
      <rPr>
        <sz val="20"/>
        <rFont val="Times New Roman"/>
        <charset val="134"/>
      </rPr>
      <t>338</t>
    </r>
    <r>
      <rPr>
        <sz val="20"/>
        <rFont val="方正仿宋简体"/>
        <charset val="134"/>
      </rPr>
      <t>亩，建设厂房</t>
    </r>
    <r>
      <rPr>
        <sz val="20"/>
        <rFont val="宋体"/>
        <charset val="134"/>
      </rPr>
      <t>≥</t>
    </r>
    <r>
      <rPr>
        <sz val="20"/>
        <rFont val="Times New Roman"/>
        <charset val="134"/>
      </rPr>
      <t>1000</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经济效益：加工厂房项目年收益率不低于同期银行贷款利率。</t>
    </r>
    <r>
      <rPr>
        <sz val="20"/>
        <rFont val="Times New Roman"/>
        <charset val="134"/>
      </rPr>
      <t xml:space="preserve">
</t>
    </r>
    <r>
      <rPr>
        <sz val="20"/>
        <rFont val="方正仿宋简体"/>
        <charset val="134"/>
      </rPr>
      <t>社会效益：受益脱贫户（含监测帮扶对象）数</t>
    </r>
    <r>
      <rPr>
        <sz val="20"/>
        <rFont val="宋体"/>
        <charset val="134"/>
      </rPr>
      <t>≥</t>
    </r>
    <r>
      <rPr>
        <sz val="20"/>
        <rFont val="Times New Roman"/>
        <charset val="134"/>
      </rPr>
      <t>282</t>
    </r>
    <r>
      <rPr>
        <sz val="20"/>
        <rFont val="方正仿宋简体"/>
        <charset val="134"/>
      </rPr>
      <t>户，受益脱贫人口（含监测帮扶对象）数</t>
    </r>
    <r>
      <rPr>
        <sz val="20"/>
        <rFont val="宋体"/>
        <charset val="134"/>
      </rPr>
      <t>≥</t>
    </r>
    <r>
      <rPr>
        <sz val="20"/>
        <rFont val="Times New Roman"/>
        <charset val="134"/>
      </rPr>
      <t>1036</t>
    </r>
    <r>
      <rPr>
        <sz val="20"/>
        <rFont val="方正仿宋简体"/>
        <charset val="134"/>
      </rPr>
      <t>人，通过本项目的实施，有效提高土地利用率，持续改善村容村貌和群众生产生活条件。</t>
    </r>
  </si>
  <si>
    <t>巴楚县色力布亚镇、琼库尔恰克乡、阿拉格尔乡、英吾斯塘乡、阿克萨克马热勒乡、夏马勒乡、多来提巴格乡、恰尔巴格乡、阿纳库勒乡</t>
  </si>
  <si>
    <r>
      <rPr>
        <b/>
        <sz val="20"/>
        <color theme="1"/>
        <rFont val="方正仿宋简体"/>
        <charset val="134"/>
      </rPr>
      <t>总投资：</t>
    </r>
    <r>
      <rPr>
        <sz val="20"/>
        <color theme="1"/>
        <rFont val="Times New Roman"/>
        <charset val="134"/>
      </rPr>
      <t>4030</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新建四级农村公路</t>
    </r>
    <r>
      <rPr>
        <sz val="20"/>
        <color theme="1"/>
        <rFont val="Times New Roman"/>
        <charset val="134"/>
      </rPr>
      <t>77.046km</t>
    </r>
    <r>
      <rPr>
        <sz val="20"/>
        <color theme="1"/>
        <rFont val="方正仿宋简体"/>
        <charset val="134"/>
      </rPr>
      <t>，配套桥涵及相关附属设施。</t>
    </r>
  </si>
  <si>
    <r>
      <rPr>
        <sz val="20"/>
        <rFont val="方正仿宋简体"/>
        <charset val="134"/>
      </rPr>
      <t>新建公路里程</t>
    </r>
    <r>
      <rPr>
        <sz val="20"/>
        <rFont val="宋体"/>
        <charset val="134"/>
      </rPr>
      <t>≥</t>
    </r>
    <r>
      <rPr>
        <sz val="20"/>
        <rFont val="Times New Roman"/>
        <charset val="134"/>
      </rPr>
      <t>77.046km</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社会效益：带动当地就业人数</t>
    </r>
    <r>
      <rPr>
        <sz val="20"/>
        <rFont val="宋体"/>
        <charset val="134"/>
      </rPr>
      <t>≥</t>
    </r>
    <r>
      <rPr>
        <sz val="20"/>
        <rFont val="Times New Roman"/>
        <charset val="134"/>
      </rPr>
      <t>156</t>
    </r>
    <r>
      <rPr>
        <sz val="20"/>
        <rFont val="方正仿宋简体"/>
        <charset val="134"/>
      </rPr>
      <t>人，受益脱贫户（含监测帮扶对象）数</t>
    </r>
    <r>
      <rPr>
        <sz val="20"/>
        <rFont val="宋体"/>
        <charset val="134"/>
      </rPr>
      <t>≥</t>
    </r>
    <r>
      <rPr>
        <sz val="20"/>
        <rFont val="Times New Roman"/>
        <charset val="134"/>
      </rPr>
      <t>8</t>
    </r>
    <r>
      <rPr>
        <sz val="20"/>
        <rFont val="方正仿宋简体"/>
        <charset val="134"/>
      </rPr>
      <t>户，通过项目实施，改善村民出行条件，促进乡村基础设施建设，同时带动短期就业，充分吸纳农村群众参与工程项目建设，实现就地就近就业增收。</t>
    </r>
  </si>
  <si>
    <r>
      <rPr>
        <sz val="20"/>
        <color theme="1"/>
        <rFont val="方正仿宋简体"/>
        <charset val="134"/>
      </rPr>
      <t>巴楚县阿瓦提镇艾里克坎土曼</t>
    </r>
    <r>
      <rPr>
        <sz val="20"/>
        <color theme="1"/>
        <rFont val="Times New Roman"/>
        <charset val="134"/>
      </rPr>
      <t>(8)</t>
    </r>
    <r>
      <rPr>
        <sz val="20"/>
        <color theme="1"/>
        <rFont val="方正仿宋简体"/>
        <charset val="134"/>
      </rPr>
      <t>村、英吾斯塘乡</t>
    </r>
    <r>
      <rPr>
        <sz val="20"/>
        <color theme="1"/>
        <rFont val="Times New Roman"/>
        <charset val="134"/>
      </rPr>
      <t>7</t>
    </r>
    <r>
      <rPr>
        <sz val="20"/>
        <color theme="1"/>
        <rFont val="方正仿宋简体"/>
        <charset val="134"/>
      </rPr>
      <t>村、琼库尔恰克乡</t>
    </r>
    <r>
      <rPr>
        <sz val="20"/>
        <color theme="1"/>
        <rFont val="Times New Roman"/>
        <charset val="134"/>
      </rPr>
      <t>6</t>
    </r>
    <r>
      <rPr>
        <sz val="20"/>
        <color theme="1"/>
        <rFont val="方正仿宋简体"/>
        <charset val="134"/>
      </rPr>
      <t>村、</t>
    </r>
    <r>
      <rPr>
        <sz val="20"/>
        <color theme="1"/>
        <rFont val="Times New Roman"/>
        <charset val="134"/>
      </rPr>
      <t>16</t>
    </r>
    <r>
      <rPr>
        <sz val="20"/>
        <color theme="1"/>
        <rFont val="方正仿宋简体"/>
        <charset val="134"/>
      </rPr>
      <t>村，巴楚县色力布亚镇塞克散塔勒</t>
    </r>
    <r>
      <rPr>
        <sz val="20"/>
        <color theme="1"/>
        <rFont val="Times New Roman"/>
        <charset val="134"/>
      </rPr>
      <t>(16)</t>
    </r>
    <r>
      <rPr>
        <sz val="20"/>
        <color theme="1"/>
        <rFont val="方正仿宋简体"/>
        <charset val="134"/>
      </rPr>
      <t>村、阿拉格尔乡温尧勒</t>
    </r>
    <r>
      <rPr>
        <sz val="20"/>
        <color theme="1"/>
        <rFont val="Times New Roman"/>
        <charset val="134"/>
      </rPr>
      <t>(2)</t>
    </r>
    <r>
      <rPr>
        <sz val="20"/>
        <color theme="1"/>
        <rFont val="方正仿宋简体"/>
        <charset val="134"/>
      </rPr>
      <t>村、恰尔巴格乡炮台（</t>
    </r>
    <r>
      <rPr>
        <sz val="20"/>
        <color theme="1"/>
        <rFont val="Times New Roman"/>
        <charset val="134"/>
      </rPr>
      <t>16</t>
    </r>
    <r>
      <rPr>
        <sz val="20"/>
        <color theme="1"/>
        <rFont val="方正仿宋简体"/>
        <charset val="134"/>
      </rPr>
      <t>）村</t>
    </r>
  </si>
  <si>
    <r>
      <rPr>
        <b/>
        <sz val="14"/>
        <color theme="1"/>
        <rFont val="方正仿宋简体"/>
        <charset val="134"/>
      </rPr>
      <t>总投资：</t>
    </r>
    <r>
      <rPr>
        <sz val="14"/>
        <color theme="1"/>
        <rFont val="Times New Roman"/>
        <charset val="134"/>
      </rPr>
      <t>4957.241</t>
    </r>
    <r>
      <rPr>
        <sz val="14"/>
        <color theme="1"/>
        <rFont val="方正仿宋简体"/>
        <charset val="134"/>
      </rPr>
      <t>万元</t>
    </r>
    <r>
      <rPr>
        <sz val="14"/>
        <color theme="1"/>
        <rFont val="Times New Roman"/>
        <charset val="134"/>
      </rPr>
      <t xml:space="preserve">
</t>
    </r>
    <r>
      <rPr>
        <b/>
        <sz val="14"/>
        <color theme="1"/>
        <rFont val="方正仿宋简体"/>
        <charset val="134"/>
      </rPr>
      <t>建设内容：</t>
    </r>
    <r>
      <rPr>
        <sz val="14"/>
        <color theme="1"/>
        <rFont val="Times New Roman"/>
        <charset val="134"/>
      </rPr>
      <t>1.</t>
    </r>
    <r>
      <rPr>
        <sz val="14"/>
        <color theme="1"/>
        <rFont val="方正仿宋简体"/>
        <charset val="134"/>
      </rPr>
      <t>投资</t>
    </r>
    <r>
      <rPr>
        <sz val="14"/>
        <color theme="1"/>
        <rFont val="Times New Roman"/>
        <charset val="134"/>
      </rPr>
      <t>600</t>
    </r>
    <r>
      <rPr>
        <sz val="14"/>
        <color theme="1"/>
        <rFont val="方正仿宋简体"/>
        <charset val="134"/>
      </rPr>
      <t>万元。为阿瓦提镇艾里克坎士曼</t>
    </r>
    <r>
      <rPr>
        <sz val="14"/>
        <color theme="1"/>
        <rFont val="Times New Roman"/>
        <charset val="134"/>
      </rPr>
      <t>(8)</t>
    </r>
    <r>
      <rPr>
        <sz val="14"/>
        <color theme="1"/>
        <rFont val="方正仿宋简体"/>
        <charset val="134"/>
      </rPr>
      <t>村</t>
    </r>
    <r>
      <rPr>
        <sz val="14"/>
        <color theme="1"/>
        <rFont val="Times New Roman"/>
        <charset val="134"/>
      </rPr>
      <t>141</t>
    </r>
    <r>
      <rPr>
        <sz val="14"/>
        <color theme="1"/>
        <rFont val="方正仿宋简体"/>
        <charset val="134"/>
      </rPr>
      <t>户新建污水管网</t>
    </r>
    <r>
      <rPr>
        <sz val="14"/>
        <color theme="1"/>
        <rFont val="Times New Roman"/>
        <charset val="134"/>
      </rPr>
      <t>8.96km,</t>
    </r>
    <r>
      <rPr>
        <sz val="14"/>
        <color theme="1"/>
        <rFont val="方正仿宋简体"/>
        <charset val="134"/>
      </rPr>
      <t>管径为</t>
    </r>
    <r>
      <rPr>
        <sz val="14"/>
        <color theme="1"/>
        <rFont val="Times New Roman"/>
        <charset val="134"/>
      </rPr>
      <t>DN100-DN300</t>
    </r>
    <r>
      <rPr>
        <sz val="14"/>
        <color theme="1"/>
        <rFont val="方正仿宋简体"/>
        <charset val="134"/>
      </rPr>
      <t>配套检查井</t>
    </r>
    <r>
      <rPr>
        <sz val="14"/>
        <color theme="1"/>
        <rFont val="Times New Roman"/>
        <charset val="134"/>
      </rPr>
      <t>148</t>
    </r>
    <r>
      <rPr>
        <sz val="14"/>
        <color theme="1"/>
        <rFont val="方正仿宋简体"/>
        <charset val="134"/>
      </rPr>
      <t>座、污水提升设备</t>
    </r>
    <r>
      <rPr>
        <sz val="14"/>
        <color theme="1"/>
        <rFont val="Times New Roman"/>
        <charset val="134"/>
      </rPr>
      <t>5</t>
    </r>
    <r>
      <rPr>
        <sz val="14"/>
        <color theme="1"/>
        <rFont val="方正仿宋简体"/>
        <charset val="134"/>
      </rPr>
      <t>座等相关附属设施。</t>
    </r>
    <r>
      <rPr>
        <sz val="14"/>
        <color theme="1"/>
        <rFont val="Times New Roman"/>
        <charset val="134"/>
      </rPr>
      <t xml:space="preserve">
2.</t>
    </r>
    <r>
      <rPr>
        <sz val="14"/>
        <color theme="1"/>
        <rFont val="方正仿宋简体"/>
        <charset val="134"/>
      </rPr>
      <t>投资</t>
    </r>
    <r>
      <rPr>
        <sz val="14"/>
        <color theme="1"/>
        <rFont val="Times New Roman"/>
        <charset val="134"/>
      </rPr>
      <t>1000</t>
    </r>
    <r>
      <rPr>
        <sz val="14"/>
        <color theme="1"/>
        <rFont val="方正仿宋简体"/>
        <charset val="134"/>
      </rPr>
      <t>万元。新建污水管网</t>
    </r>
    <r>
      <rPr>
        <sz val="14"/>
        <color theme="1"/>
        <rFont val="Times New Roman"/>
        <charset val="134"/>
      </rPr>
      <t>20.22km</t>
    </r>
    <r>
      <rPr>
        <sz val="14"/>
        <color theme="1"/>
        <rFont val="方正仿宋简体"/>
        <charset val="134"/>
      </rPr>
      <t>，其中</t>
    </r>
    <r>
      <rPr>
        <sz val="14"/>
        <color theme="1"/>
        <rFont val="Times New Roman"/>
        <charset val="134"/>
      </rPr>
      <t>DN300</t>
    </r>
    <r>
      <rPr>
        <sz val="14"/>
        <color theme="1"/>
        <rFont val="方正仿宋简体"/>
        <charset val="134"/>
      </rPr>
      <t>高密度聚乙烯双壁波纹管</t>
    </r>
    <r>
      <rPr>
        <sz val="14"/>
        <color theme="1"/>
        <rFont val="Times New Roman"/>
        <charset val="134"/>
      </rPr>
      <t>8.776km</t>
    </r>
    <r>
      <rPr>
        <sz val="14"/>
        <color theme="1"/>
        <rFont val="方正仿宋简体"/>
        <charset val="134"/>
      </rPr>
      <t>、</t>
    </r>
    <r>
      <rPr>
        <sz val="14"/>
        <color theme="1"/>
        <rFont val="Times New Roman"/>
        <charset val="134"/>
      </rPr>
      <t>DN110</t>
    </r>
    <r>
      <rPr>
        <sz val="14"/>
        <color theme="1"/>
        <rFont val="方正仿宋简体"/>
        <charset val="134"/>
      </rPr>
      <t>高密度聚乙烯双壁波纹管</t>
    </r>
    <r>
      <rPr>
        <sz val="14"/>
        <color theme="1"/>
        <rFont val="Times New Roman"/>
        <charset val="134"/>
      </rPr>
      <t>11.44km</t>
    </r>
    <r>
      <rPr>
        <sz val="14"/>
        <color theme="1"/>
        <rFont val="方正仿宋简体"/>
        <charset val="134"/>
      </rPr>
      <t>、</t>
    </r>
    <r>
      <rPr>
        <sz val="14"/>
        <color theme="1"/>
        <rFont val="Times New Roman"/>
        <charset val="134"/>
      </rPr>
      <t>DN500</t>
    </r>
    <r>
      <rPr>
        <sz val="14"/>
        <color theme="1"/>
        <rFont val="方正仿宋简体"/>
        <charset val="134"/>
      </rPr>
      <t>顶管</t>
    </r>
    <r>
      <rPr>
        <sz val="14"/>
        <color theme="1"/>
        <rFont val="Times New Roman"/>
        <charset val="134"/>
      </rPr>
      <t>0.132km</t>
    </r>
    <r>
      <rPr>
        <sz val="14"/>
        <color theme="1"/>
        <rFont val="方正仿宋简体"/>
        <charset val="134"/>
      </rPr>
      <t>，配套排水检查井</t>
    </r>
    <r>
      <rPr>
        <sz val="14"/>
        <color theme="1"/>
        <rFont val="Times New Roman"/>
        <charset val="134"/>
      </rPr>
      <t>291</t>
    </r>
    <r>
      <rPr>
        <sz val="14"/>
        <color theme="1"/>
        <rFont val="方正仿宋简体"/>
        <charset val="134"/>
      </rPr>
      <t>座、一体化污水提升泵站</t>
    </r>
    <r>
      <rPr>
        <sz val="14"/>
        <color theme="1"/>
        <rFont val="Times New Roman"/>
        <charset val="134"/>
      </rPr>
      <t>7</t>
    </r>
    <r>
      <rPr>
        <sz val="14"/>
        <color theme="1"/>
        <rFont val="方正仿宋简体"/>
        <charset val="134"/>
      </rPr>
      <t>座，配套相关附属设施设备。</t>
    </r>
    <r>
      <rPr>
        <sz val="14"/>
        <color theme="1"/>
        <rFont val="Times New Roman"/>
        <charset val="134"/>
      </rPr>
      <t xml:space="preserve">
3.</t>
    </r>
    <r>
      <rPr>
        <sz val="14"/>
        <color theme="1"/>
        <rFont val="方正仿宋简体"/>
        <charset val="134"/>
      </rPr>
      <t>投资</t>
    </r>
    <r>
      <rPr>
        <sz val="14"/>
        <color theme="1"/>
        <rFont val="Times New Roman"/>
        <charset val="134"/>
      </rPr>
      <t>1540</t>
    </r>
    <r>
      <rPr>
        <sz val="14"/>
        <color theme="1"/>
        <rFont val="方正仿宋简体"/>
        <charset val="134"/>
      </rPr>
      <t>万元，为琼库尔恰克乡</t>
    </r>
    <r>
      <rPr>
        <sz val="14"/>
        <color theme="1"/>
        <rFont val="Times New Roman"/>
        <charset val="134"/>
      </rPr>
      <t>6</t>
    </r>
    <r>
      <rPr>
        <sz val="14"/>
        <color theme="1"/>
        <rFont val="方正仿宋简体"/>
        <charset val="134"/>
      </rPr>
      <t>村和</t>
    </r>
    <r>
      <rPr>
        <sz val="14"/>
        <color theme="1"/>
        <rFont val="Times New Roman"/>
        <charset val="134"/>
      </rPr>
      <t>16</t>
    </r>
    <r>
      <rPr>
        <sz val="14"/>
        <color theme="1"/>
        <rFont val="方正仿宋简体"/>
        <charset val="134"/>
      </rPr>
      <t>村新建污水管网</t>
    </r>
    <r>
      <rPr>
        <sz val="14"/>
        <color theme="1"/>
        <rFont val="Times New Roman"/>
        <charset val="134"/>
      </rPr>
      <t>39.028km</t>
    </r>
    <r>
      <rPr>
        <sz val="14"/>
        <color theme="1"/>
        <rFont val="方正仿宋简体"/>
        <charset val="134"/>
      </rPr>
      <t>，其中</t>
    </r>
    <r>
      <rPr>
        <sz val="14"/>
        <color theme="1"/>
        <rFont val="Times New Roman"/>
        <charset val="134"/>
      </rPr>
      <t>dn110UPVC</t>
    </r>
    <r>
      <rPr>
        <sz val="14"/>
        <color theme="1"/>
        <rFont val="方正仿宋简体"/>
        <charset val="134"/>
      </rPr>
      <t>排水管道</t>
    </r>
    <r>
      <rPr>
        <sz val="14"/>
        <color theme="1"/>
        <rFont val="Times New Roman"/>
        <charset val="134"/>
      </rPr>
      <t>14.2km</t>
    </r>
    <r>
      <rPr>
        <sz val="14"/>
        <color theme="1"/>
        <rFont val="方正仿宋简体"/>
        <charset val="134"/>
      </rPr>
      <t>、</t>
    </r>
    <r>
      <rPr>
        <sz val="14"/>
        <color theme="1"/>
        <rFont val="Times New Roman"/>
        <charset val="134"/>
      </rPr>
      <t>dn225HDPE</t>
    </r>
    <r>
      <rPr>
        <sz val="14"/>
        <color theme="1"/>
        <rFont val="方正仿宋简体"/>
        <charset val="134"/>
      </rPr>
      <t>双壁波纹管排水管道</t>
    </r>
    <r>
      <rPr>
        <sz val="14"/>
        <color theme="1"/>
        <rFont val="Times New Roman"/>
        <charset val="134"/>
      </rPr>
      <t>0.29km</t>
    </r>
    <r>
      <rPr>
        <sz val="14"/>
        <color theme="1"/>
        <rFont val="方正仿宋简体"/>
        <charset val="134"/>
      </rPr>
      <t>、</t>
    </r>
    <r>
      <rPr>
        <sz val="14"/>
        <color theme="1"/>
        <rFont val="Times New Roman"/>
        <charset val="134"/>
      </rPr>
      <t>dn300HDPE</t>
    </r>
    <r>
      <rPr>
        <sz val="14"/>
        <color theme="1"/>
        <rFont val="方正仿宋简体"/>
        <charset val="134"/>
      </rPr>
      <t>双壁波纹管排水管道</t>
    </r>
    <r>
      <rPr>
        <sz val="14"/>
        <color theme="1"/>
        <rFont val="Times New Roman"/>
        <charset val="134"/>
      </rPr>
      <t>15.231km</t>
    </r>
    <r>
      <rPr>
        <sz val="14"/>
        <color theme="1"/>
        <rFont val="方正仿宋简体"/>
        <charset val="134"/>
      </rPr>
      <t>、</t>
    </r>
    <r>
      <rPr>
        <sz val="14"/>
        <color theme="1"/>
        <rFont val="Times New Roman"/>
        <charset val="134"/>
      </rPr>
      <t>HDPE</t>
    </r>
    <r>
      <rPr>
        <sz val="14"/>
        <color theme="1"/>
        <rFont val="方正仿宋简体"/>
        <charset val="134"/>
      </rPr>
      <t>双壁波纹管</t>
    </r>
    <r>
      <rPr>
        <sz val="14"/>
        <color theme="1"/>
        <rFont val="Times New Roman"/>
        <charset val="134"/>
      </rPr>
      <t>dn400</t>
    </r>
    <r>
      <rPr>
        <sz val="14"/>
        <color theme="1"/>
        <rFont val="方正仿宋简体"/>
        <charset val="134"/>
      </rPr>
      <t>排水管道</t>
    </r>
    <r>
      <rPr>
        <sz val="14"/>
        <color theme="1"/>
        <rFont val="Times New Roman"/>
        <charset val="134"/>
      </rPr>
      <t>3.31km</t>
    </r>
    <r>
      <rPr>
        <sz val="14"/>
        <color theme="1"/>
        <rFont val="方正仿宋简体"/>
        <charset val="134"/>
      </rPr>
      <t>、</t>
    </r>
    <r>
      <rPr>
        <sz val="14"/>
        <color theme="1"/>
        <rFont val="Times New Roman"/>
        <charset val="134"/>
      </rPr>
      <t>dn110PE</t>
    </r>
    <r>
      <rPr>
        <sz val="14"/>
        <color theme="1"/>
        <rFont val="方正仿宋简体"/>
        <charset val="134"/>
      </rPr>
      <t>压力排水管道</t>
    </r>
    <r>
      <rPr>
        <sz val="14"/>
        <color theme="1"/>
        <rFont val="Times New Roman"/>
        <charset val="134"/>
      </rPr>
      <t>1.872km</t>
    </r>
    <r>
      <rPr>
        <sz val="14"/>
        <color theme="1"/>
        <rFont val="方正仿宋简体"/>
        <charset val="134"/>
      </rPr>
      <t>、</t>
    </r>
    <r>
      <rPr>
        <sz val="14"/>
        <color theme="1"/>
        <rFont val="Times New Roman"/>
        <charset val="134"/>
      </rPr>
      <t>dn160PE</t>
    </r>
    <r>
      <rPr>
        <sz val="14"/>
        <color theme="1"/>
        <rFont val="方正仿宋简体"/>
        <charset val="134"/>
      </rPr>
      <t>压力排水管道</t>
    </r>
    <r>
      <rPr>
        <sz val="14"/>
        <color theme="1"/>
        <rFont val="Times New Roman"/>
        <charset val="134"/>
      </rPr>
      <t>4.125km</t>
    </r>
    <r>
      <rPr>
        <sz val="14"/>
        <color theme="1"/>
        <rFont val="方正仿宋简体"/>
        <charset val="134"/>
      </rPr>
      <t>，配套排水检查井</t>
    </r>
    <r>
      <rPr>
        <sz val="14"/>
        <color theme="1"/>
        <rFont val="Times New Roman"/>
        <charset val="134"/>
      </rPr>
      <t>640</t>
    </r>
    <r>
      <rPr>
        <sz val="14"/>
        <color theme="1"/>
        <rFont val="方正仿宋简体"/>
        <charset val="134"/>
      </rPr>
      <t>座、配套一体化污水提升泵站</t>
    </r>
    <r>
      <rPr>
        <sz val="14"/>
        <color theme="1"/>
        <rFont val="Times New Roman"/>
        <charset val="134"/>
      </rPr>
      <t>7</t>
    </r>
    <r>
      <rPr>
        <sz val="14"/>
        <color theme="1"/>
        <rFont val="方正仿宋简体"/>
        <charset val="134"/>
      </rPr>
      <t>座，配套相关附属设施设备。</t>
    </r>
    <r>
      <rPr>
        <sz val="14"/>
        <color theme="1"/>
        <rFont val="Times New Roman"/>
        <charset val="134"/>
      </rPr>
      <t xml:space="preserve">
4.</t>
    </r>
    <r>
      <rPr>
        <sz val="14"/>
        <color theme="1"/>
        <rFont val="方正仿宋简体"/>
        <charset val="134"/>
      </rPr>
      <t>投资</t>
    </r>
    <r>
      <rPr>
        <sz val="14"/>
        <color theme="1"/>
        <rFont val="Times New Roman"/>
        <charset val="134"/>
      </rPr>
      <t>277.241</t>
    </r>
    <r>
      <rPr>
        <sz val="14"/>
        <color theme="1"/>
        <rFont val="方正仿宋简体"/>
        <charset val="134"/>
      </rPr>
      <t>万元。为色力布亚镇</t>
    </r>
    <r>
      <rPr>
        <sz val="14"/>
        <color theme="1"/>
        <rFont val="Times New Roman"/>
        <charset val="134"/>
      </rPr>
      <t>16</t>
    </r>
    <r>
      <rPr>
        <sz val="14"/>
        <color theme="1"/>
        <rFont val="方正仿宋简体"/>
        <charset val="134"/>
      </rPr>
      <t>村新建污水提升泵房站</t>
    </r>
    <r>
      <rPr>
        <sz val="14"/>
        <color theme="1"/>
        <rFont val="Times New Roman"/>
        <charset val="134"/>
      </rPr>
      <t>2</t>
    </r>
    <r>
      <rPr>
        <sz val="14"/>
        <color theme="1"/>
        <rFont val="方正仿宋简体"/>
        <charset val="134"/>
      </rPr>
      <t>座、检查井</t>
    </r>
    <r>
      <rPr>
        <sz val="14"/>
        <color theme="1"/>
        <rFont val="Times New Roman"/>
        <charset val="134"/>
      </rPr>
      <t>95</t>
    </r>
    <r>
      <rPr>
        <sz val="14"/>
        <color theme="1"/>
        <rFont val="方正仿宋简体"/>
        <charset val="134"/>
      </rPr>
      <t>座、排水消能井</t>
    </r>
    <r>
      <rPr>
        <sz val="14"/>
        <color theme="1"/>
        <rFont val="Times New Roman"/>
        <charset val="134"/>
      </rPr>
      <t>1</t>
    </r>
    <r>
      <rPr>
        <sz val="14"/>
        <color theme="1"/>
        <rFont val="方正仿宋简体"/>
        <charset val="134"/>
      </rPr>
      <t>座、污水管网</t>
    </r>
    <r>
      <rPr>
        <sz val="14"/>
        <color theme="1"/>
        <rFont val="Times New Roman"/>
        <charset val="134"/>
      </rPr>
      <t>5.201km,</t>
    </r>
    <r>
      <rPr>
        <sz val="14"/>
        <color theme="1"/>
        <rFont val="方正仿宋简体"/>
        <charset val="134"/>
      </rPr>
      <t>其中</t>
    </r>
    <r>
      <rPr>
        <sz val="14"/>
        <color theme="1"/>
        <rFont val="Times New Roman"/>
        <charset val="134"/>
      </rPr>
      <t>dn300HDPE</t>
    </r>
    <r>
      <rPr>
        <sz val="14"/>
        <color theme="1"/>
        <rFont val="方正仿宋简体"/>
        <charset val="134"/>
      </rPr>
      <t>双壁波纹管</t>
    </r>
    <r>
      <rPr>
        <sz val="14"/>
        <color theme="1"/>
        <rFont val="Times New Roman"/>
        <charset val="134"/>
      </rPr>
      <t>3.271km</t>
    </r>
    <r>
      <rPr>
        <sz val="14"/>
        <color theme="1"/>
        <rFont val="方正仿宋简体"/>
        <charset val="134"/>
      </rPr>
      <t>、</t>
    </r>
    <r>
      <rPr>
        <sz val="14"/>
        <color theme="1"/>
        <rFont val="Times New Roman"/>
        <charset val="134"/>
      </rPr>
      <t>dn110PE</t>
    </r>
    <r>
      <rPr>
        <sz val="14"/>
        <color theme="1"/>
        <rFont val="方正仿宋简体"/>
        <charset val="134"/>
      </rPr>
      <t>压力管网</t>
    </r>
    <r>
      <rPr>
        <sz val="14"/>
        <color theme="1"/>
        <rFont val="Times New Roman"/>
        <charset val="134"/>
      </rPr>
      <t>0.15km</t>
    </r>
    <r>
      <rPr>
        <sz val="14"/>
        <color theme="1"/>
        <rFont val="方正仿宋简体"/>
        <charset val="134"/>
      </rPr>
      <t>、</t>
    </r>
    <r>
      <rPr>
        <sz val="14"/>
        <color theme="1"/>
        <rFont val="Times New Roman"/>
        <charset val="134"/>
      </rPr>
      <t>dn100PVC-U</t>
    </r>
    <r>
      <rPr>
        <sz val="14"/>
        <color theme="1"/>
        <rFont val="方正仿宋简体"/>
        <charset val="134"/>
      </rPr>
      <t>入户管网</t>
    </r>
    <r>
      <rPr>
        <sz val="14"/>
        <color theme="1"/>
        <rFont val="Times New Roman"/>
        <charset val="134"/>
      </rPr>
      <t>1.78km</t>
    </r>
    <r>
      <rPr>
        <sz val="14"/>
        <color theme="1"/>
        <rFont val="方正仿宋简体"/>
        <charset val="134"/>
      </rPr>
      <t>，配套相关附属设施设备。</t>
    </r>
    <r>
      <rPr>
        <sz val="14"/>
        <color theme="1"/>
        <rFont val="Times New Roman"/>
        <charset val="134"/>
      </rPr>
      <t xml:space="preserve">
5.</t>
    </r>
    <r>
      <rPr>
        <sz val="14"/>
        <color theme="1"/>
        <rFont val="方正仿宋简体"/>
        <charset val="134"/>
      </rPr>
      <t>投资</t>
    </r>
    <r>
      <rPr>
        <sz val="14"/>
        <color theme="1"/>
        <rFont val="Times New Roman"/>
        <charset val="134"/>
      </rPr>
      <t>990</t>
    </r>
    <r>
      <rPr>
        <sz val="14"/>
        <color theme="1"/>
        <rFont val="方正仿宋简体"/>
        <charset val="134"/>
      </rPr>
      <t>万元。新建污水管网</t>
    </r>
    <r>
      <rPr>
        <sz val="14"/>
        <color theme="1"/>
        <rFont val="Times New Roman"/>
        <charset val="134"/>
      </rPr>
      <t>15313</t>
    </r>
    <r>
      <rPr>
        <sz val="14"/>
        <color theme="1"/>
        <rFont val="方正仿宋简体"/>
        <charset val="134"/>
      </rPr>
      <t>米，其中</t>
    </r>
    <r>
      <rPr>
        <sz val="14"/>
        <color theme="1"/>
        <rFont val="Times New Roman"/>
        <charset val="134"/>
      </rPr>
      <t>de110UPVC</t>
    </r>
    <r>
      <rPr>
        <sz val="14"/>
        <color theme="1"/>
        <rFont val="方正仿宋简体"/>
        <charset val="134"/>
      </rPr>
      <t>出户排水管道</t>
    </r>
    <r>
      <rPr>
        <sz val="14"/>
        <color theme="1"/>
        <rFont val="Times New Roman"/>
        <charset val="134"/>
      </rPr>
      <t>2690</t>
    </r>
    <r>
      <rPr>
        <sz val="14"/>
        <color theme="1"/>
        <rFont val="方正仿宋简体"/>
        <charset val="134"/>
      </rPr>
      <t>米</t>
    </r>
    <r>
      <rPr>
        <sz val="14"/>
        <color theme="1"/>
        <rFont val="Times New Roman"/>
        <charset val="134"/>
      </rPr>
      <t>,de110PE</t>
    </r>
    <r>
      <rPr>
        <sz val="14"/>
        <color theme="1"/>
        <rFont val="方正仿宋简体"/>
        <charset val="134"/>
      </rPr>
      <t>出户排水管道</t>
    </r>
    <r>
      <rPr>
        <sz val="14"/>
        <color theme="1"/>
        <rFont val="Times New Roman"/>
        <charset val="134"/>
      </rPr>
      <t>1275</t>
    </r>
    <r>
      <rPr>
        <sz val="14"/>
        <color theme="1"/>
        <rFont val="方正仿宋简体"/>
        <charset val="134"/>
      </rPr>
      <t>米，</t>
    </r>
    <r>
      <rPr>
        <sz val="14"/>
        <color theme="1"/>
        <rFont val="Times New Roman"/>
        <charset val="134"/>
      </rPr>
      <t>de110PE100</t>
    </r>
    <r>
      <rPr>
        <sz val="14"/>
        <color theme="1"/>
        <rFont val="方正仿宋简体"/>
        <charset val="134"/>
      </rPr>
      <t>压力流排水管道</t>
    </r>
    <r>
      <rPr>
        <sz val="14"/>
        <color theme="1"/>
        <rFont val="Times New Roman"/>
        <charset val="134"/>
      </rPr>
      <t>1809</t>
    </r>
    <r>
      <rPr>
        <sz val="14"/>
        <color theme="1"/>
        <rFont val="方正仿宋简体"/>
        <charset val="134"/>
      </rPr>
      <t>米，</t>
    </r>
    <r>
      <rPr>
        <sz val="14"/>
        <color theme="1"/>
        <rFont val="Times New Roman"/>
        <charset val="134"/>
      </rPr>
      <t>de110PE</t>
    </r>
    <r>
      <rPr>
        <sz val="14"/>
        <color theme="1"/>
        <rFont val="方正仿宋简体"/>
        <charset val="134"/>
      </rPr>
      <t>压力流排水管道</t>
    </r>
    <r>
      <rPr>
        <sz val="14"/>
        <color theme="1"/>
        <rFont val="Times New Roman"/>
        <charset val="134"/>
      </rPr>
      <t>25</t>
    </r>
    <r>
      <rPr>
        <sz val="14"/>
        <color theme="1"/>
        <rFont val="方正仿宋简体"/>
        <charset val="134"/>
      </rPr>
      <t>米，</t>
    </r>
    <r>
      <rPr>
        <sz val="14"/>
        <color theme="1"/>
        <rFont val="Times New Roman"/>
        <charset val="134"/>
      </rPr>
      <t>de315PE</t>
    </r>
    <r>
      <rPr>
        <sz val="14"/>
        <color theme="1"/>
        <rFont val="方正仿宋简体"/>
        <charset val="134"/>
      </rPr>
      <t>重力流排水管道</t>
    </r>
    <r>
      <rPr>
        <sz val="14"/>
        <color theme="1"/>
        <rFont val="Times New Roman"/>
        <charset val="134"/>
      </rPr>
      <t>48</t>
    </r>
    <r>
      <rPr>
        <sz val="14"/>
        <color theme="1"/>
        <rFont val="方正仿宋简体"/>
        <charset val="134"/>
      </rPr>
      <t>米，</t>
    </r>
    <r>
      <rPr>
        <sz val="14"/>
        <color theme="1"/>
        <rFont val="Times New Roman"/>
        <charset val="134"/>
      </rPr>
      <t>de315HDPE</t>
    </r>
    <r>
      <rPr>
        <sz val="14"/>
        <color theme="1"/>
        <rFont val="方正仿宋简体"/>
        <charset val="134"/>
      </rPr>
      <t>双壁波纹重力流排水管道</t>
    </r>
    <r>
      <rPr>
        <sz val="14"/>
        <color theme="1"/>
        <rFont val="Times New Roman"/>
        <charset val="134"/>
      </rPr>
      <t>8099</t>
    </r>
    <r>
      <rPr>
        <sz val="14"/>
        <color theme="1"/>
        <rFont val="方正仿宋简体"/>
        <charset val="134"/>
      </rPr>
      <t>米，</t>
    </r>
    <r>
      <rPr>
        <sz val="14"/>
        <color theme="1"/>
        <rFont val="Times New Roman"/>
        <charset val="134"/>
      </rPr>
      <t>de110PE</t>
    </r>
    <r>
      <rPr>
        <sz val="14"/>
        <color theme="1"/>
        <rFont val="方正仿宋简体"/>
        <charset val="134"/>
      </rPr>
      <t>再生水管道</t>
    </r>
    <r>
      <rPr>
        <sz val="14"/>
        <color theme="1"/>
        <rFont val="Times New Roman"/>
        <charset val="134"/>
      </rPr>
      <t>1326</t>
    </r>
    <r>
      <rPr>
        <sz val="14"/>
        <color theme="1"/>
        <rFont val="方正仿宋简体"/>
        <charset val="134"/>
      </rPr>
      <t>米，</t>
    </r>
    <r>
      <rPr>
        <sz val="14"/>
        <color theme="1"/>
        <rFont val="Times New Roman"/>
        <charset val="134"/>
      </rPr>
      <t>de110PE</t>
    </r>
    <r>
      <rPr>
        <sz val="14"/>
        <color theme="1"/>
        <rFont val="方正仿宋简体"/>
        <charset val="134"/>
      </rPr>
      <t>再生水管道</t>
    </r>
    <r>
      <rPr>
        <sz val="14"/>
        <color theme="1"/>
        <rFont val="Times New Roman"/>
        <charset val="134"/>
      </rPr>
      <t>41</t>
    </r>
    <r>
      <rPr>
        <sz val="14"/>
        <color theme="1"/>
        <rFont val="方正仿宋简体"/>
        <charset val="134"/>
      </rPr>
      <t>米，配套排水检查井</t>
    </r>
    <r>
      <rPr>
        <sz val="14"/>
        <color theme="1"/>
        <rFont val="Times New Roman"/>
        <charset val="134"/>
      </rPr>
      <t>258</t>
    </r>
    <r>
      <rPr>
        <sz val="14"/>
        <color theme="1"/>
        <rFont val="方正仿宋简体"/>
        <charset val="134"/>
      </rPr>
      <t>座、一体化污水提升泵站</t>
    </r>
    <r>
      <rPr>
        <sz val="14"/>
        <color theme="1"/>
        <rFont val="Times New Roman"/>
        <charset val="134"/>
      </rPr>
      <t>4</t>
    </r>
    <r>
      <rPr>
        <sz val="14"/>
        <color theme="1"/>
        <rFont val="方正仿宋简体"/>
        <charset val="134"/>
      </rPr>
      <t>座、污水处理站</t>
    </r>
    <r>
      <rPr>
        <sz val="14"/>
        <color theme="1"/>
        <rFont val="Times New Roman"/>
        <charset val="134"/>
      </rPr>
      <t>1</t>
    </r>
    <r>
      <rPr>
        <sz val="14"/>
        <color theme="1"/>
        <rFont val="方正仿宋简体"/>
        <charset val="134"/>
      </rPr>
      <t>座等相关附属设施设备。</t>
    </r>
    <r>
      <rPr>
        <sz val="14"/>
        <color theme="1"/>
        <rFont val="Times New Roman"/>
        <charset val="134"/>
      </rPr>
      <t xml:space="preserve">
6.</t>
    </r>
    <r>
      <rPr>
        <sz val="14"/>
        <color theme="1"/>
        <rFont val="方正仿宋简体"/>
        <charset val="134"/>
      </rPr>
      <t>投资</t>
    </r>
    <r>
      <rPr>
        <sz val="14"/>
        <color theme="1"/>
        <rFont val="Times New Roman"/>
        <charset val="134"/>
      </rPr>
      <t>550</t>
    </r>
    <r>
      <rPr>
        <sz val="14"/>
        <color theme="1"/>
        <rFont val="方正仿宋简体"/>
        <charset val="134"/>
      </rPr>
      <t>万元。新建污水管网</t>
    </r>
    <r>
      <rPr>
        <sz val="14"/>
        <color theme="1"/>
        <rFont val="Times New Roman"/>
        <charset val="134"/>
      </rPr>
      <t>11.624</t>
    </r>
    <r>
      <rPr>
        <sz val="14"/>
        <color theme="1"/>
        <rFont val="方正仿宋简体"/>
        <charset val="134"/>
      </rPr>
      <t>公里，管径</t>
    </r>
    <r>
      <rPr>
        <sz val="14"/>
        <color theme="1"/>
        <rFont val="Times New Roman"/>
        <charset val="134"/>
      </rPr>
      <t xml:space="preserve"> De110-De315</t>
    </r>
    <r>
      <rPr>
        <sz val="14"/>
        <color theme="1"/>
        <rFont val="方正仿宋简体"/>
        <charset val="134"/>
      </rPr>
      <t>，其中</t>
    </r>
    <r>
      <rPr>
        <sz val="14"/>
        <color theme="1"/>
        <rFont val="Times New Roman"/>
        <charset val="134"/>
      </rPr>
      <t xml:space="preserve"> De315 </t>
    </r>
    <r>
      <rPr>
        <sz val="14"/>
        <color theme="1"/>
        <rFont val="方正仿宋简体"/>
        <charset val="134"/>
      </rPr>
      <t>双壁波纹管</t>
    </r>
    <r>
      <rPr>
        <sz val="14"/>
        <color theme="1"/>
        <rFont val="Times New Roman"/>
        <charset val="134"/>
      </rPr>
      <t xml:space="preserve"> 7.184</t>
    </r>
    <r>
      <rPr>
        <sz val="14"/>
        <color theme="1"/>
        <rFont val="方正仿宋简体"/>
        <charset val="134"/>
      </rPr>
      <t>公里、</t>
    </r>
    <r>
      <rPr>
        <sz val="14"/>
        <color theme="1"/>
        <rFont val="Times New Roman"/>
        <charset val="134"/>
      </rPr>
      <t>De110PE</t>
    </r>
    <r>
      <rPr>
        <sz val="14"/>
        <color theme="1"/>
        <rFont val="方正仿宋简体"/>
        <charset val="134"/>
      </rPr>
      <t>管</t>
    </r>
    <r>
      <rPr>
        <sz val="14"/>
        <color theme="1"/>
        <rFont val="Times New Roman"/>
        <charset val="134"/>
      </rPr>
      <t xml:space="preserve"> 0.605 </t>
    </r>
    <r>
      <rPr>
        <sz val="14"/>
        <color theme="1"/>
        <rFont val="方正仿宋简体"/>
        <charset val="134"/>
      </rPr>
      <t>公里、</t>
    </r>
    <r>
      <rPr>
        <sz val="14"/>
        <color theme="1"/>
        <rFont val="Times New Roman"/>
        <charset val="134"/>
      </rPr>
      <t xml:space="preserve">De315PE </t>
    </r>
    <r>
      <rPr>
        <sz val="14"/>
        <color theme="1"/>
        <rFont val="方正仿宋简体"/>
        <charset val="134"/>
      </rPr>
      <t>管</t>
    </r>
    <r>
      <rPr>
        <sz val="14"/>
        <color theme="1"/>
        <rFont val="Times New Roman"/>
        <charset val="134"/>
      </rPr>
      <t xml:space="preserve">0.06 </t>
    </r>
    <r>
      <rPr>
        <sz val="14"/>
        <color theme="1"/>
        <rFont val="方正仿宋简体"/>
        <charset val="134"/>
      </rPr>
      <t>公里</t>
    </r>
    <r>
      <rPr>
        <sz val="14"/>
        <color theme="1"/>
        <rFont val="Times New Roman"/>
        <charset val="134"/>
      </rPr>
      <t>(</t>
    </r>
    <r>
      <rPr>
        <sz val="14"/>
        <color theme="1"/>
        <rFont val="方正仿宋简体"/>
        <charset val="134"/>
      </rPr>
      <t>水平导向钻</t>
    </r>
    <r>
      <rPr>
        <sz val="14"/>
        <color theme="1"/>
        <rFont val="Times New Roman"/>
        <charset val="134"/>
      </rPr>
      <t>)</t>
    </r>
    <r>
      <rPr>
        <sz val="14"/>
        <color theme="1"/>
        <rFont val="方正仿宋简体"/>
        <charset val="134"/>
      </rPr>
      <t>、</t>
    </r>
    <r>
      <rPr>
        <sz val="14"/>
        <color theme="1"/>
        <rFont val="Times New Roman"/>
        <charset val="134"/>
      </rPr>
      <t>De110UPVC</t>
    </r>
    <r>
      <rPr>
        <sz val="14"/>
        <color theme="1"/>
        <rFont val="方正仿宋简体"/>
        <charset val="134"/>
      </rPr>
      <t>管</t>
    </r>
    <r>
      <rPr>
        <sz val="14"/>
        <color theme="1"/>
        <rFont val="Times New Roman"/>
        <charset val="134"/>
      </rPr>
      <t xml:space="preserve"> 2.07 </t>
    </r>
    <r>
      <rPr>
        <sz val="14"/>
        <color theme="1"/>
        <rFont val="方正仿宋简体"/>
        <charset val="134"/>
      </rPr>
      <t>公里、</t>
    </r>
    <r>
      <rPr>
        <sz val="14"/>
        <color theme="1"/>
        <rFont val="Times New Roman"/>
        <charset val="134"/>
      </rPr>
      <t xml:space="preserve">De110PE </t>
    </r>
    <r>
      <rPr>
        <sz val="14"/>
        <color theme="1"/>
        <rFont val="方正仿宋简体"/>
        <charset val="134"/>
      </rPr>
      <t>管</t>
    </r>
    <r>
      <rPr>
        <sz val="14"/>
        <color theme="1"/>
        <rFont val="Times New Roman"/>
        <charset val="134"/>
      </rPr>
      <t xml:space="preserve"> 1.705 </t>
    </r>
    <r>
      <rPr>
        <sz val="14"/>
        <color theme="1"/>
        <rFont val="方正仿宋简体"/>
        <charset val="134"/>
      </rPr>
      <t>公里</t>
    </r>
    <r>
      <rPr>
        <sz val="14"/>
        <color theme="1"/>
        <rFont val="Times New Roman"/>
        <charset val="134"/>
      </rPr>
      <t>(</t>
    </r>
    <r>
      <rPr>
        <sz val="14"/>
        <color theme="1"/>
        <rFont val="方正仿宋简体"/>
        <charset val="134"/>
      </rPr>
      <t>水平导向钻</t>
    </r>
    <r>
      <rPr>
        <sz val="14"/>
        <color theme="1"/>
        <rFont val="Times New Roman"/>
        <charset val="134"/>
      </rPr>
      <t>);</t>
    </r>
    <r>
      <rPr>
        <sz val="14"/>
        <color theme="1"/>
        <rFont val="方正仿宋简体"/>
        <charset val="134"/>
      </rPr>
      <t>排水检查井</t>
    </r>
    <r>
      <rPr>
        <sz val="14"/>
        <color theme="1"/>
        <rFont val="Times New Roman"/>
        <charset val="134"/>
      </rPr>
      <t xml:space="preserve"> 238 </t>
    </r>
    <r>
      <rPr>
        <sz val="14"/>
        <color theme="1"/>
        <rFont val="方正仿宋简体"/>
        <charset val="134"/>
      </rPr>
      <t>座，一体化污水提升泵站</t>
    </r>
    <r>
      <rPr>
        <sz val="14"/>
        <color theme="1"/>
        <rFont val="Times New Roman"/>
        <charset val="134"/>
      </rPr>
      <t>3</t>
    </r>
    <r>
      <rPr>
        <sz val="14"/>
        <color theme="1"/>
        <rFont val="方正仿宋简体"/>
        <charset val="134"/>
      </rPr>
      <t>座，配套相关附属设施设备。</t>
    </r>
  </si>
  <si>
    <r>
      <rPr>
        <sz val="20"/>
        <rFont val="方正仿宋简体"/>
        <charset val="134"/>
      </rPr>
      <t>阿瓦提镇、英吾斯塘乡、琼库尔恰克乡、色力布亚镇、阿拉格尔乡</t>
    </r>
  </si>
  <si>
    <r>
      <rPr>
        <sz val="20"/>
        <rFont val="方正仿宋简体"/>
        <charset val="134"/>
      </rPr>
      <t>王志刚、罗建新、包永瑞、高</t>
    </r>
    <r>
      <rPr>
        <sz val="20"/>
        <rFont val="Times New Roman"/>
        <charset val="134"/>
      </rPr>
      <t xml:space="preserve">  </t>
    </r>
    <r>
      <rPr>
        <sz val="20"/>
        <rFont val="方正仿宋简体"/>
        <charset val="134"/>
      </rPr>
      <t>疆、蒋久健、李鹏辉、贾中元</t>
    </r>
  </si>
  <si>
    <r>
      <rPr>
        <sz val="20"/>
        <rFont val="方正仿宋简体"/>
        <charset val="134"/>
      </rPr>
      <t>建设污水管网工程量</t>
    </r>
    <r>
      <rPr>
        <sz val="20"/>
        <rFont val="宋体"/>
        <charset val="134"/>
      </rPr>
      <t>≥</t>
    </r>
    <r>
      <rPr>
        <sz val="20"/>
        <rFont val="Times New Roman"/>
        <charset val="134"/>
      </rPr>
      <t>100.346km</t>
    </r>
    <r>
      <rPr>
        <sz val="20"/>
        <rFont val="方正仿宋简体"/>
        <charset val="134"/>
      </rPr>
      <t>，建设检查井工程量</t>
    </r>
    <r>
      <rPr>
        <sz val="20"/>
        <rFont val="宋体"/>
        <charset val="134"/>
      </rPr>
      <t>≥</t>
    </r>
    <r>
      <rPr>
        <sz val="20"/>
        <rFont val="Times New Roman"/>
        <charset val="134"/>
      </rPr>
      <t>1575</t>
    </r>
    <r>
      <rPr>
        <sz val="20"/>
        <rFont val="方正仿宋简体"/>
        <charset val="134"/>
      </rPr>
      <t>座，建设污水提升设备</t>
    </r>
    <r>
      <rPr>
        <sz val="20"/>
        <rFont val="宋体"/>
        <charset val="134"/>
      </rPr>
      <t>≥</t>
    </r>
    <r>
      <rPr>
        <sz val="20"/>
        <rFont val="Times New Roman"/>
        <charset val="134"/>
      </rPr>
      <t>28</t>
    </r>
    <r>
      <rPr>
        <sz val="20"/>
        <rFont val="方正仿宋简体"/>
        <charset val="134"/>
      </rPr>
      <t>座，建设污水处理站工程量</t>
    </r>
    <r>
      <rPr>
        <sz val="20"/>
        <rFont val="宋体"/>
        <charset val="134"/>
      </rPr>
      <t>≥</t>
    </r>
    <r>
      <rPr>
        <sz val="20"/>
        <rFont val="Times New Roman"/>
        <charset val="134"/>
      </rPr>
      <t>3</t>
    </r>
    <r>
      <rPr>
        <sz val="20"/>
        <rFont val="方正仿宋简体"/>
        <charset val="134"/>
      </rPr>
      <t>座，项目验收合格率</t>
    </r>
    <r>
      <rPr>
        <sz val="20"/>
        <rFont val="Times New Roman"/>
        <charset val="134"/>
      </rPr>
      <t>=100%</t>
    </r>
    <r>
      <rPr>
        <sz val="20"/>
        <rFont val="宋体"/>
        <charset val="134"/>
      </rPr>
      <t>。</t>
    </r>
    <r>
      <rPr>
        <sz val="20"/>
        <rFont val="Times New Roman"/>
        <charset val="134"/>
      </rPr>
      <t xml:space="preserve">
</t>
    </r>
    <r>
      <rPr>
        <sz val="20"/>
        <rFont val="方正仿宋简体"/>
        <charset val="134"/>
      </rPr>
      <t>社会效益：受益农户户数</t>
    </r>
    <r>
      <rPr>
        <sz val="20"/>
        <rFont val="宋体"/>
        <charset val="134"/>
      </rPr>
      <t>≥</t>
    </r>
    <r>
      <rPr>
        <sz val="20"/>
        <rFont val="Times New Roman"/>
        <charset val="134"/>
      </rPr>
      <t>1557</t>
    </r>
    <r>
      <rPr>
        <sz val="20"/>
        <rFont val="方正仿宋简体"/>
        <charset val="134"/>
      </rPr>
      <t>户，受益人口数</t>
    </r>
    <r>
      <rPr>
        <sz val="20"/>
        <rFont val="宋体"/>
        <charset val="134"/>
      </rPr>
      <t>≥</t>
    </r>
    <r>
      <rPr>
        <sz val="20"/>
        <rFont val="Times New Roman"/>
        <charset val="134"/>
      </rPr>
      <t>5654</t>
    </r>
    <r>
      <rPr>
        <sz val="20"/>
        <rFont val="方正仿宋简体"/>
        <charset val="134"/>
      </rPr>
      <t>人，通过项目实施，进一步提高各村污水处理能力，不断提升人居环境整治，提升农民生活幸福感。</t>
    </r>
  </si>
  <si>
    <r>
      <rPr>
        <sz val="20"/>
        <color theme="1"/>
        <rFont val="方正仿宋简体"/>
        <charset val="134"/>
      </rPr>
      <t>阿瓦提镇</t>
    </r>
    <r>
      <rPr>
        <sz val="20"/>
        <color theme="1"/>
        <rFont val="Times New Roman"/>
        <charset val="134"/>
      </rPr>
      <t>4</t>
    </r>
    <r>
      <rPr>
        <sz val="20"/>
        <color theme="1"/>
        <rFont val="方正仿宋简体"/>
        <charset val="134"/>
      </rPr>
      <t>村、琼库尔恰克乡</t>
    </r>
    <r>
      <rPr>
        <sz val="20"/>
        <color theme="1"/>
        <rFont val="Times New Roman"/>
        <charset val="134"/>
      </rPr>
      <t>16</t>
    </r>
    <r>
      <rPr>
        <sz val="20"/>
        <color theme="1"/>
        <rFont val="方正仿宋简体"/>
        <charset val="134"/>
      </rPr>
      <t>村、色力布亚镇</t>
    </r>
    <r>
      <rPr>
        <sz val="20"/>
        <color theme="1"/>
        <rFont val="Times New Roman"/>
        <charset val="134"/>
      </rPr>
      <t>16</t>
    </r>
    <r>
      <rPr>
        <sz val="20"/>
        <color theme="1"/>
        <rFont val="方正仿宋简体"/>
        <charset val="134"/>
      </rPr>
      <t>村、阿拉格尔乡</t>
    </r>
    <r>
      <rPr>
        <sz val="20"/>
        <color theme="1"/>
        <rFont val="Times New Roman"/>
        <charset val="134"/>
      </rPr>
      <t>18</t>
    </r>
    <r>
      <rPr>
        <sz val="20"/>
        <color theme="1"/>
        <rFont val="方正仿宋简体"/>
        <charset val="134"/>
      </rPr>
      <t>村、夏马勒乡、巴楚县恰尔巴格乡店阿勒迪</t>
    </r>
    <r>
      <rPr>
        <sz val="20"/>
        <color theme="1"/>
        <rFont val="Times New Roman"/>
        <charset val="134"/>
      </rPr>
      <t>(3)</t>
    </r>
    <r>
      <rPr>
        <sz val="20"/>
        <color theme="1"/>
        <rFont val="方正仿宋简体"/>
        <charset val="134"/>
      </rPr>
      <t>村、炮台</t>
    </r>
    <r>
      <rPr>
        <sz val="20"/>
        <color theme="1"/>
        <rFont val="Times New Roman"/>
        <charset val="134"/>
      </rPr>
      <t>(16)</t>
    </r>
    <r>
      <rPr>
        <sz val="20"/>
        <color theme="1"/>
        <rFont val="方正仿宋简体"/>
        <charset val="134"/>
      </rPr>
      <t>村</t>
    </r>
  </si>
  <si>
    <r>
      <rPr>
        <b/>
        <sz val="18"/>
        <color theme="1"/>
        <rFont val="方正仿宋简体"/>
        <charset val="134"/>
      </rPr>
      <t>总投资：</t>
    </r>
    <r>
      <rPr>
        <sz val="18"/>
        <color theme="1"/>
        <rFont val="Times New Roman"/>
        <charset val="134"/>
      </rPr>
      <t>325.21</t>
    </r>
    <r>
      <rPr>
        <sz val="18"/>
        <color theme="1"/>
        <rFont val="方正仿宋简体"/>
        <charset val="134"/>
      </rPr>
      <t>万元</t>
    </r>
    <r>
      <rPr>
        <sz val="18"/>
        <color theme="1"/>
        <rFont val="Times New Roman"/>
        <charset val="134"/>
      </rPr>
      <t xml:space="preserve">
</t>
    </r>
    <r>
      <rPr>
        <b/>
        <sz val="18"/>
        <color theme="1"/>
        <rFont val="方正仿宋简体"/>
        <charset val="134"/>
      </rPr>
      <t>建设内容</t>
    </r>
    <r>
      <rPr>
        <sz val="18"/>
        <color theme="1"/>
        <rFont val="方正仿宋简体"/>
        <charset val="134"/>
      </rPr>
      <t>：</t>
    </r>
    <r>
      <rPr>
        <sz val="18"/>
        <color theme="1"/>
        <rFont val="Times New Roman"/>
        <charset val="134"/>
      </rPr>
      <t>1.</t>
    </r>
    <r>
      <rPr>
        <sz val="18"/>
        <color theme="1"/>
        <rFont val="方正仿宋简体"/>
        <charset val="134"/>
      </rPr>
      <t>投资</t>
    </r>
    <r>
      <rPr>
        <sz val="18"/>
        <color theme="1"/>
        <rFont val="Times New Roman"/>
        <charset val="134"/>
      </rPr>
      <t>71.4</t>
    </r>
    <r>
      <rPr>
        <sz val="18"/>
        <color theme="1"/>
        <rFont val="方正仿宋简体"/>
        <charset val="134"/>
      </rPr>
      <t>万元。新建小市场</t>
    </r>
    <r>
      <rPr>
        <sz val="18"/>
        <color theme="1"/>
        <rFont val="Times New Roman"/>
        <charset val="134"/>
      </rPr>
      <t>1</t>
    </r>
    <r>
      <rPr>
        <sz val="18"/>
        <color theme="1"/>
        <rFont val="方正仿宋简体"/>
        <charset val="134"/>
      </rPr>
      <t>座，建筑面积为</t>
    </r>
    <r>
      <rPr>
        <sz val="18"/>
        <color theme="1"/>
        <rFont val="Times New Roman"/>
        <charset val="134"/>
      </rPr>
      <t xml:space="preserve"> 61.32</t>
    </r>
    <r>
      <rPr>
        <sz val="18"/>
        <color theme="1"/>
        <rFont val="方正仿宋简体"/>
        <charset val="134"/>
      </rPr>
      <t>平方米、水冲式厕所</t>
    </r>
    <r>
      <rPr>
        <sz val="18"/>
        <color theme="1"/>
        <rFont val="Times New Roman"/>
        <charset val="134"/>
      </rPr>
      <t>1</t>
    </r>
    <r>
      <rPr>
        <sz val="18"/>
        <color theme="1"/>
        <rFont val="方正仿宋简体"/>
        <charset val="134"/>
      </rPr>
      <t>座，建筑面积为</t>
    </r>
    <r>
      <rPr>
        <sz val="18"/>
        <color theme="1"/>
        <rFont val="Times New Roman"/>
        <charset val="134"/>
      </rPr>
      <t xml:space="preserve"> 81.78</t>
    </r>
    <r>
      <rPr>
        <sz val="18"/>
        <color theme="1"/>
        <rFont val="方正仿宋简体"/>
        <charset val="134"/>
      </rPr>
      <t>平方米</t>
    </r>
    <r>
      <rPr>
        <sz val="18"/>
        <color theme="1"/>
        <rFont val="Times New Roman"/>
        <charset val="134"/>
      </rPr>
      <t>;</t>
    </r>
    <r>
      <rPr>
        <sz val="18"/>
        <color theme="1"/>
        <rFont val="方正仿宋简体"/>
        <charset val="134"/>
      </rPr>
      <t>地面硬化</t>
    </r>
    <r>
      <rPr>
        <sz val="18"/>
        <color theme="1"/>
        <rFont val="Times New Roman"/>
        <charset val="134"/>
      </rPr>
      <t>700</t>
    </r>
    <r>
      <rPr>
        <sz val="18"/>
        <color theme="1"/>
        <rFont val="方正仿宋简体"/>
        <charset val="134"/>
      </rPr>
      <t>平方米，配套建设给排水、电力等相关附属设施。</t>
    </r>
    <r>
      <rPr>
        <sz val="18"/>
        <color theme="1"/>
        <rFont val="Times New Roman"/>
        <charset val="134"/>
      </rPr>
      <t xml:space="preserve">
2.</t>
    </r>
    <r>
      <rPr>
        <sz val="18"/>
        <color theme="1"/>
        <rFont val="方正仿宋简体"/>
        <charset val="134"/>
      </rPr>
      <t>投资</t>
    </r>
    <r>
      <rPr>
        <sz val="18"/>
        <color theme="1"/>
        <rFont val="Times New Roman"/>
        <charset val="134"/>
      </rPr>
      <t>35</t>
    </r>
    <r>
      <rPr>
        <sz val="18"/>
        <color theme="1"/>
        <rFont val="方正仿宋简体"/>
        <charset val="134"/>
      </rPr>
      <t>万元，为琼库尔恰克乡</t>
    </r>
    <r>
      <rPr>
        <sz val="18"/>
        <color theme="1"/>
        <rFont val="Times New Roman"/>
        <charset val="134"/>
      </rPr>
      <t>16</t>
    </r>
    <r>
      <rPr>
        <sz val="18"/>
        <color theme="1"/>
        <rFont val="方正仿宋简体"/>
        <charset val="134"/>
      </rPr>
      <t>村购买自走式棉花喷药机</t>
    </r>
    <r>
      <rPr>
        <sz val="18"/>
        <color theme="1"/>
        <rFont val="Times New Roman"/>
        <charset val="134"/>
      </rPr>
      <t>1</t>
    </r>
    <r>
      <rPr>
        <sz val="18"/>
        <color theme="1"/>
        <rFont val="方正仿宋简体"/>
        <charset val="134"/>
      </rPr>
      <t>台、购置无人机</t>
    </r>
    <r>
      <rPr>
        <sz val="18"/>
        <color theme="1"/>
        <rFont val="Times New Roman"/>
        <charset val="134"/>
      </rPr>
      <t>1</t>
    </r>
    <r>
      <rPr>
        <sz val="18"/>
        <color theme="1"/>
        <rFont val="方正仿宋简体"/>
        <charset val="134"/>
      </rPr>
      <t>台、购置分流式平土机（幅宽</t>
    </r>
    <r>
      <rPr>
        <sz val="18"/>
        <color theme="1"/>
        <rFont val="Times New Roman"/>
        <charset val="134"/>
      </rPr>
      <t>6m</t>
    </r>
    <r>
      <rPr>
        <sz val="18"/>
        <color theme="1"/>
        <rFont val="方正仿宋简体"/>
        <charset val="134"/>
      </rPr>
      <t>）</t>
    </r>
    <r>
      <rPr>
        <sz val="18"/>
        <color theme="1"/>
        <rFont val="Times New Roman"/>
        <charset val="134"/>
      </rPr>
      <t>2</t>
    </r>
    <r>
      <rPr>
        <sz val="18"/>
        <color theme="1"/>
        <rFont val="方正仿宋简体"/>
        <charset val="134"/>
      </rPr>
      <t>台。项目建成后，所形成的固定资产纳入衔接项目资产管理，权属归村集体所有。</t>
    </r>
    <r>
      <rPr>
        <sz val="18"/>
        <color theme="1"/>
        <rFont val="Times New Roman"/>
        <charset val="134"/>
      </rPr>
      <t xml:space="preserve">
3.</t>
    </r>
    <r>
      <rPr>
        <sz val="18"/>
        <color theme="1"/>
        <rFont val="方正仿宋简体"/>
        <charset val="134"/>
      </rPr>
      <t>投资</t>
    </r>
    <r>
      <rPr>
        <sz val="18"/>
        <color theme="1"/>
        <rFont val="Times New Roman"/>
        <charset val="134"/>
      </rPr>
      <t>18</t>
    </r>
    <r>
      <rPr>
        <sz val="18"/>
        <color theme="1"/>
        <rFont val="方正仿宋简体"/>
        <charset val="134"/>
      </rPr>
      <t>万元，为色力布亚镇</t>
    </r>
    <r>
      <rPr>
        <sz val="18"/>
        <color theme="1"/>
        <rFont val="Times New Roman"/>
        <charset val="134"/>
      </rPr>
      <t>16</t>
    </r>
    <r>
      <rPr>
        <sz val="18"/>
        <color theme="1"/>
        <rFont val="方正仿宋简体"/>
        <charset val="134"/>
      </rPr>
      <t>村全村每个小组新建垃圾收集站配备</t>
    </r>
    <r>
      <rPr>
        <sz val="18"/>
        <color theme="1"/>
        <rFont val="Times New Roman"/>
        <charset val="134"/>
      </rPr>
      <t>6</t>
    </r>
    <r>
      <rPr>
        <sz val="18"/>
        <color theme="1"/>
        <rFont val="方正仿宋简体"/>
        <charset val="134"/>
      </rPr>
      <t>个垃圾船及地面硬化。项目建成后，所形成的固定资产纳入衔接项目资产管理，权属归村集体所有。</t>
    </r>
    <r>
      <rPr>
        <sz val="18"/>
        <color theme="1"/>
        <rFont val="Times New Roman"/>
        <charset val="134"/>
      </rPr>
      <t xml:space="preserve">
4.</t>
    </r>
    <r>
      <rPr>
        <sz val="18"/>
        <color theme="1"/>
        <rFont val="方正仿宋简体"/>
        <charset val="134"/>
      </rPr>
      <t>投资</t>
    </r>
    <r>
      <rPr>
        <sz val="18"/>
        <color theme="1"/>
        <rFont val="Times New Roman"/>
        <charset val="134"/>
      </rPr>
      <t>4</t>
    </r>
    <r>
      <rPr>
        <sz val="18"/>
        <color theme="1"/>
        <rFont val="方正仿宋简体"/>
        <charset val="134"/>
      </rPr>
      <t>万元，为阿拉格尔乡</t>
    </r>
    <r>
      <rPr>
        <sz val="18"/>
        <color theme="1"/>
        <rFont val="Times New Roman"/>
        <charset val="134"/>
      </rPr>
      <t>18</t>
    </r>
    <r>
      <rPr>
        <sz val="18"/>
        <color theme="1"/>
        <rFont val="方正仿宋简体"/>
        <charset val="134"/>
      </rPr>
      <t>村采购垃圾船</t>
    </r>
    <r>
      <rPr>
        <sz val="18"/>
        <color theme="1"/>
        <rFont val="Times New Roman"/>
        <charset val="134"/>
      </rPr>
      <t>8</t>
    </r>
    <r>
      <rPr>
        <sz val="18"/>
        <color theme="1"/>
        <rFont val="方正仿宋简体"/>
        <charset val="134"/>
      </rPr>
      <t>个。项目建成后，所形成的固定资产纳入衔接项目资产管理，权属归村集体所有。</t>
    </r>
    <r>
      <rPr>
        <sz val="18"/>
        <color theme="1"/>
        <rFont val="Times New Roman"/>
        <charset val="134"/>
      </rPr>
      <t xml:space="preserve">
5.</t>
    </r>
    <r>
      <rPr>
        <sz val="18"/>
        <color theme="1"/>
        <rFont val="方正仿宋简体"/>
        <charset val="134"/>
      </rPr>
      <t>投资</t>
    </r>
    <r>
      <rPr>
        <sz val="18"/>
        <color theme="1"/>
        <rFont val="Times New Roman"/>
        <charset val="134"/>
      </rPr>
      <t>174.01</t>
    </r>
    <r>
      <rPr>
        <sz val="18"/>
        <color theme="1"/>
        <rFont val="方正仿宋简体"/>
        <charset val="134"/>
      </rPr>
      <t>万元。为夏马勒乡</t>
    </r>
    <r>
      <rPr>
        <sz val="18"/>
        <color theme="1"/>
        <rFont val="Times New Roman"/>
        <charset val="134"/>
      </rPr>
      <t>10</t>
    </r>
    <r>
      <rPr>
        <sz val="18"/>
        <color theme="1"/>
        <rFont val="方正仿宋简体"/>
        <charset val="134"/>
      </rPr>
      <t>村新建渠系建筑物</t>
    </r>
    <r>
      <rPr>
        <sz val="18"/>
        <color theme="1"/>
        <rFont val="Times New Roman"/>
        <charset val="134"/>
      </rPr>
      <t>20</t>
    </r>
    <r>
      <rPr>
        <sz val="18"/>
        <color theme="1"/>
        <rFont val="方正仿宋简体"/>
        <charset val="134"/>
      </rPr>
      <t>座，改建防渗渠</t>
    </r>
    <r>
      <rPr>
        <sz val="18"/>
        <color theme="1"/>
        <rFont val="Times New Roman"/>
        <charset val="134"/>
      </rPr>
      <t>2.11km</t>
    </r>
    <r>
      <rPr>
        <sz val="18"/>
        <color theme="1"/>
        <rFont val="方正仿宋简体"/>
        <charset val="134"/>
      </rPr>
      <t>、排碱渠清淤疏通</t>
    </r>
    <r>
      <rPr>
        <sz val="18"/>
        <color theme="1"/>
        <rFont val="Times New Roman"/>
        <charset val="134"/>
      </rPr>
      <t>3.2km</t>
    </r>
    <r>
      <rPr>
        <sz val="18"/>
        <color theme="1"/>
        <rFont val="方正仿宋简体"/>
        <charset val="134"/>
      </rPr>
      <t>，购置移动摊位</t>
    </r>
    <r>
      <rPr>
        <sz val="18"/>
        <color theme="1"/>
        <rFont val="Times New Roman"/>
        <charset val="134"/>
      </rPr>
      <t>5</t>
    </r>
    <r>
      <rPr>
        <sz val="18"/>
        <color theme="1"/>
        <rFont val="方正仿宋简体"/>
        <charset val="134"/>
      </rPr>
      <t>个、垃圾船</t>
    </r>
    <r>
      <rPr>
        <sz val="18"/>
        <color theme="1"/>
        <rFont val="Times New Roman"/>
        <charset val="134"/>
      </rPr>
      <t>3</t>
    </r>
    <r>
      <rPr>
        <sz val="18"/>
        <color theme="1"/>
        <rFont val="方正仿宋简体"/>
        <charset val="134"/>
      </rPr>
      <t>个，配套相关附属设施设备。</t>
    </r>
    <r>
      <rPr>
        <sz val="18"/>
        <color theme="1"/>
        <rFont val="Times New Roman"/>
        <charset val="134"/>
      </rPr>
      <t xml:space="preserve">
6.</t>
    </r>
    <r>
      <rPr>
        <sz val="18"/>
        <color theme="1"/>
        <rFont val="方正仿宋简体"/>
        <charset val="134"/>
      </rPr>
      <t>投资</t>
    </r>
    <r>
      <rPr>
        <sz val="18"/>
        <color theme="1"/>
        <rFont val="Times New Roman"/>
        <charset val="134"/>
      </rPr>
      <t>22.8</t>
    </r>
    <r>
      <rPr>
        <sz val="18"/>
        <color theme="1"/>
        <rFont val="方正仿宋简体"/>
        <charset val="134"/>
      </rPr>
      <t>万元。购置垃圾船</t>
    </r>
    <r>
      <rPr>
        <sz val="18"/>
        <color theme="1"/>
        <rFont val="Times New Roman"/>
        <charset val="134"/>
      </rPr>
      <t>8</t>
    </r>
    <r>
      <rPr>
        <sz val="18"/>
        <color theme="1"/>
        <rFont val="方正仿宋简体"/>
        <charset val="134"/>
      </rPr>
      <t>个，为</t>
    </r>
    <r>
      <rPr>
        <sz val="18"/>
        <color theme="1"/>
        <rFont val="Times New Roman"/>
        <charset val="134"/>
      </rPr>
      <t>16</t>
    </r>
    <r>
      <rPr>
        <sz val="18"/>
        <color theme="1"/>
        <rFont val="方正仿宋简体"/>
        <charset val="134"/>
      </rPr>
      <t>村新建公共厕所</t>
    </r>
    <r>
      <rPr>
        <sz val="18"/>
        <color theme="1"/>
        <rFont val="Times New Roman"/>
        <charset val="134"/>
      </rPr>
      <t>51.25</t>
    </r>
    <r>
      <rPr>
        <sz val="18"/>
        <color theme="1"/>
        <rFont val="宋体"/>
        <charset val="134"/>
      </rPr>
      <t>㎡</t>
    </r>
    <r>
      <rPr>
        <sz val="18"/>
        <color theme="1"/>
        <rFont val="方正仿宋简体"/>
        <charset val="134"/>
      </rPr>
      <t>，配备相关附属设施设备。</t>
    </r>
  </si>
  <si>
    <r>
      <rPr>
        <sz val="20"/>
        <rFont val="方正仿宋简体"/>
        <charset val="134"/>
      </rPr>
      <t>阿瓦提镇、琼库尔恰克乡、色力布亚镇、阿拉格尔乡、夏马勒乡、恰尔巴格乡</t>
    </r>
  </si>
  <si>
    <r>
      <rPr>
        <sz val="20"/>
        <rFont val="方正仿宋简体"/>
        <charset val="134"/>
      </rPr>
      <t>建设小市场工程量</t>
    </r>
    <r>
      <rPr>
        <sz val="20"/>
        <rFont val="宋体"/>
        <charset val="134"/>
      </rPr>
      <t>≥</t>
    </r>
    <r>
      <rPr>
        <sz val="20"/>
        <rFont val="Times New Roman"/>
        <charset val="134"/>
      </rPr>
      <t>61.32</t>
    </r>
    <r>
      <rPr>
        <sz val="20"/>
        <rFont val="宋体"/>
        <charset val="134"/>
      </rPr>
      <t>㎡</t>
    </r>
    <r>
      <rPr>
        <sz val="20"/>
        <rFont val="方正仿宋简体"/>
        <charset val="134"/>
      </rPr>
      <t>，地面硬化工程量</t>
    </r>
    <r>
      <rPr>
        <sz val="20"/>
        <rFont val="宋体"/>
        <charset val="134"/>
      </rPr>
      <t>≥</t>
    </r>
    <r>
      <rPr>
        <sz val="20"/>
        <rFont val="Times New Roman"/>
        <charset val="134"/>
      </rPr>
      <t>700</t>
    </r>
    <r>
      <rPr>
        <sz val="20"/>
        <rFont val="宋体"/>
        <charset val="134"/>
      </rPr>
      <t>㎡</t>
    </r>
    <r>
      <rPr>
        <sz val="20"/>
        <rFont val="方正仿宋简体"/>
        <charset val="134"/>
      </rPr>
      <t>，购置农机设备数量</t>
    </r>
    <r>
      <rPr>
        <sz val="20"/>
        <rFont val="宋体"/>
        <charset val="134"/>
      </rPr>
      <t>≥</t>
    </r>
    <r>
      <rPr>
        <sz val="20"/>
        <rFont val="Times New Roman"/>
        <charset val="134"/>
      </rPr>
      <t>4</t>
    </r>
    <r>
      <rPr>
        <sz val="20"/>
        <rFont val="方正仿宋简体"/>
        <charset val="134"/>
      </rPr>
      <t>台，购置垃圾船数量</t>
    </r>
    <r>
      <rPr>
        <sz val="20"/>
        <rFont val="宋体"/>
        <charset val="134"/>
      </rPr>
      <t>≥</t>
    </r>
    <r>
      <rPr>
        <sz val="20"/>
        <rFont val="Times New Roman"/>
        <charset val="134"/>
      </rPr>
      <t>25</t>
    </r>
    <r>
      <rPr>
        <sz val="20"/>
        <rFont val="方正仿宋简体"/>
        <charset val="134"/>
      </rPr>
      <t>个，购置移动摊位</t>
    </r>
    <r>
      <rPr>
        <sz val="20"/>
        <rFont val="宋体"/>
        <charset val="134"/>
      </rPr>
      <t>≥</t>
    </r>
    <r>
      <rPr>
        <sz val="20"/>
        <rFont val="Times New Roman"/>
        <charset val="134"/>
      </rPr>
      <t>5</t>
    </r>
    <r>
      <rPr>
        <sz val="20"/>
        <rFont val="方正仿宋简体"/>
        <charset val="134"/>
      </rPr>
      <t>个，建设渠系建筑物工程量</t>
    </r>
    <r>
      <rPr>
        <sz val="20"/>
        <rFont val="宋体"/>
        <charset val="134"/>
      </rPr>
      <t>≥</t>
    </r>
    <r>
      <rPr>
        <sz val="20"/>
        <rFont val="Times New Roman"/>
        <charset val="134"/>
      </rPr>
      <t>20</t>
    </r>
    <r>
      <rPr>
        <sz val="20"/>
        <rFont val="方正仿宋简体"/>
        <charset val="134"/>
      </rPr>
      <t>座，改建防渗渠工程量</t>
    </r>
    <r>
      <rPr>
        <sz val="20"/>
        <rFont val="宋体"/>
        <charset val="134"/>
      </rPr>
      <t>≥</t>
    </r>
    <r>
      <rPr>
        <sz val="20"/>
        <rFont val="Times New Roman"/>
        <charset val="134"/>
      </rPr>
      <t>2.11km</t>
    </r>
    <r>
      <rPr>
        <sz val="20"/>
        <rFont val="方正仿宋简体"/>
        <charset val="134"/>
      </rPr>
      <t>，建设公共厕所面积</t>
    </r>
    <r>
      <rPr>
        <sz val="20"/>
        <rFont val="宋体"/>
        <charset val="134"/>
      </rPr>
      <t>≥</t>
    </r>
    <r>
      <rPr>
        <sz val="20"/>
        <rFont val="Times New Roman"/>
        <charset val="134"/>
      </rPr>
      <t>133.03</t>
    </r>
    <r>
      <rPr>
        <sz val="20"/>
        <rFont val="宋体"/>
        <charset val="134"/>
      </rPr>
      <t>㎡</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经济效益：小市场、农机设备、移动摊位等项目年收益率不低于同期银行贷款利率。</t>
    </r>
    <r>
      <rPr>
        <sz val="20"/>
        <rFont val="Times New Roman"/>
        <charset val="134"/>
      </rPr>
      <t xml:space="preserve">
</t>
    </r>
    <r>
      <rPr>
        <sz val="20"/>
        <rFont val="方正仿宋简体"/>
        <charset val="134"/>
      </rPr>
      <t>社会效益：受益脱贫户（含监测帮扶对象）户数</t>
    </r>
    <r>
      <rPr>
        <sz val="20"/>
        <rFont val="宋体"/>
        <charset val="134"/>
      </rPr>
      <t>≥</t>
    </r>
    <r>
      <rPr>
        <sz val="20"/>
        <rFont val="Times New Roman"/>
        <charset val="134"/>
      </rPr>
      <t>312</t>
    </r>
    <r>
      <rPr>
        <sz val="20"/>
        <rFont val="方正仿宋简体"/>
        <charset val="134"/>
      </rPr>
      <t>户，受益脱贫人口（含监测帮扶对象）数</t>
    </r>
    <r>
      <rPr>
        <sz val="20"/>
        <rFont val="宋体"/>
        <charset val="134"/>
      </rPr>
      <t>≥</t>
    </r>
    <r>
      <rPr>
        <sz val="20"/>
        <rFont val="Times New Roman"/>
        <charset val="134"/>
      </rPr>
      <t>1108</t>
    </r>
    <r>
      <rPr>
        <sz val="20"/>
        <rFont val="方正仿宋简体"/>
        <charset val="134"/>
      </rPr>
      <t>人，不断提升人居环境整治，同时增加村集体收入，提升农民生活幸福感。</t>
    </r>
  </si>
  <si>
    <r>
      <rPr>
        <sz val="20"/>
        <rFont val="方正仿宋简体"/>
        <charset val="134"/>
      </rPr>
      <t>巴楚县琼库尔恰克乡产业园电力配套项目</t>
    </r>
  </si>
  <si>
    <r>
      <rPr>
        <sz val="20"/>
        <color theme="1"/>
        <rFont val="方正仿宋简体"/>
        <charset val="134"/>
      </rPr>
      <t>巴楚县阿纳库勒乡结然塔拉</t>
    </r>
    <r>
      <rPr>
        <sz val="20"/>
        <color theme="1"/>
        <rFont val="Times New Roman"/>
        <charset val="134"/>
      </rPr>
      <t>(6)</t>
    </r>
    <r>
      <rPr>
        <sz val="20"/>
        <color theme="1"/>
        <rFont val="方正仿宋简体"/>
        <charset val="134"/>
      </rPr>
      <t>村。</t>
    </r>
  </si>
  <si>
    <r>
      <rPr>
        <b/>
        <sz val="20"/>
        <color theme="1"/>
        <rFont val="方正仿宋简体"/>
        <charset val="134"/>
      </rPr>
      <t>总投资：</t>
    </r>
    <r>
      <rPr>
        <sz val="20"/>
        <color theme="1"/>
        <rFont val="Times New Roman"/>
        <charset val="134"/>
      </rPr>
      <t>283.84</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t>
    </r>
    <r>
      <rPr>
        <sz val="20"/>
        <color theme="1"/>
        <rFont val="Times New Roman"/>
        <charset val="134"/>
      </rPr>
      <t>10</t>
    </r>
    <r>
      <rPr>
        <sz val="20"/>
        <color theme="1"/>
        <rFont val="方正仿宋简体"/>
        <charset val="134"/>
      </rPr>
      <t>千伏架空线路</t>
    </r>
    <r>
      <rPr>
        <sz val="20"/>
        <color theme="1"/>
        <rFont val="Times New Roman"/>
        <charset val="134"/>
      </rPr>
      <t>9.92</t>
    </r>
    <r>
      <rPr>
        <sz val="20"/>
        <color theme="1"/>
        <rFont val="方正仿宋简体"/>
        <charset val="134"/>
      </rPr>
      <t>千米、电缆线路</t>
    </r>
    <r>
      <rPr>
        <sz val="20"/>
        <color theme="1"/>
        <rFont val="Times New Roman"/>
        <charset val="134"/>
      </rPr>
      <t xml:space="preserve"> 0.1 </t>
    </r>
    <r>
      <rPr>
        <sz val="20"/>
        <color theme="1"/>
        <rFont val="方正仿宋简体"/>
        <charset val="134"/>
      </rPr>
      <t>千米、</t>
    </r>
    <r>
      <rPr>
        <sz val="20"/>
        <color theme="1"/>
        <rFont val="Times New Roman"/>
        <charset val="134"/>
      </rPr>
      <t xml:space="preserve">400 </t>
    </r>
    <r>
      <rPr>
        <sz val="20"/>
        <color theme="1"/>
        <rFont val="方正仿宋简体"/>
        <charset val="134"/>
      </rPr>
      <t>千伏安箱式变电站</t>
    </r>
    <r>
      <rPr>
        <sz val="20"/>
        <color theme="1"/>
        <rFont val="Times New Roman"/>
        <charset val="134"/>
      </rPr>
      <t>1</t>
    </r>
    <r>
      <rPr>
        <sz val="20"/>
        <color theme="1"/>
        <rFont val="方正仿宋简体"/>
        <charset val="134"/>
      </rPr>
      <t>座，并配套相关附属设施。</t>
    </r>
  </si>
  <si>
    <r>
      <rPr>
        <sz val="20"/>
        <rFont val="方正仿宋简体"/>
        <charset val="134"/>
      </rPr>
      <t>琼库尔恰克乡</t>
    </r>
  </si>
  <si>
    <r>
      <rPr>
        <sz val="20"/>
        <rFont val="方正仿宋简体"/>
        <charset val="134"/>
      </rPr>
      <t>耿德一、高</t>
    </r>
    <r>
      <rPr>
        <sz val="20"/>
        <rFont val="Times New Roman"/>
        <charset val="134"/>
      </rPr>
      <t xml:space="preserve">  </t>
    </r>
    <r>
      <rPr>
        <sz val="20"/>
        <rFont val="方正仿宋简体"/>
        <charset val="134"/>
      </rPr>
      <t>疆</t>
    </r>
  </si>
  <si>
    <r>
      <rPr>
        <sz val="20"/>
        <rFont val="方正仿宋简体"/>
        <charset val="134"/>
      </rPr>
      <t>安装</t>
    </r>
    <r>
      <rPr>
        <sz val="20"/>
        <rFont val="Times New Roman"/>
        <charset val="134"/>
      </rPr>
      <t>2000KVA</t>
    </r>
    <r>
      <rPr>
        <sz val="20"/>
        <rFont val="方正仿宋简体"/>
        <charset val="134"/>
      </rPr>
      <t>变压器</t>
    </r>
    <r>
      <rPr>
        <sz val="20"/>
        <rFont val="宋体"/>
        <charset val="134"/>
      </rPr>
      <t>≥</t>
    </r>
    <r>
      <rPr>
        <sz val="20"/>
        <rFont val="Times New Roman"/>
        <charset val="134"/>
      </rPr>
      <t>2</t>
    </r>
    <r>
      <rPr>
        <sz val="20"/>
        <rFont val="方正仿宋简体"/>
        <charset val="134"/>
      </rPr>
      <t>台，项目验收合格率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经济效益：带动增加当地群众就业年均收入</t>
    </r>
    <r>
      <rPr>
        <sz val="20"/>
        <rFont val="宋体"/>
        <charset val="134"/>
      </rPr>
      <t>≥</t>
    </r>
    <r>
      <rPr>
        <sz val="20"/>
        <rFont val="Times New Roman"/>
        <charset val="134"/>
      </rPr>
      <t>1</t>
    </r>
    <r>
      <rPr>
        <sz val="20"/>
        <rFont val="方正仿宋简体"/>
        <charset val="134"/>
      </rPr>
      <t>万元</t>
    </r>
    <r>
      <rPr>
        <sz val="20"/>
        <rFont val="Times New Roman"/>
        <charset val="134"/>
      </rPr>
      <t>/</t>
    </r>
    <r>
      <rPr>
        <sz val="20"/>
        <rFont val="方正仿宋简体"/>
        <charset val="134"/>
      </rPr>
      <t>人。</t>
    </r>
    <r>
      <rPr>
        <sz val="20"/>
        <rFont val="Times New Roman"/>
        <charset val="134"/>
      </rPr>
      <t xml:space="preserve">
</t>
    </r>
    <r>
      <rPr>
        <sz val="20"/>
        <rFont val="方正仿宋简体"/>
        <charset val="134"/>
      </rPr>
      <t>社会效益：受益脱贫户（含监测帮扶对象）户数</t>
    </r>
    <r>
      <rPr>
        <sz val="20"/>
        <rFont val="宋体"/>
        <charset val="134"/>
      </rPr>
      <t>≥</t>
    </r>
    <r>
      <rPr>
        <sz val="20"/>
        <rFont val="Times New Roman"/>
        <charset val="134"/>
      </rPr>
      <t>5</t>
    </r>
    <r>
      <rPr>
        <sz val="20"/>
        <rFont val="方正仿宋简体"/>
        <charset val="134"/>
      </rPr>
      <t>户，受益脱贫人口（含监测帮扶对象）数</t>
    </r>
    <r>
      <rPr>
        <sz val="20"/>
        <rFont val="宋体"/>
        <charset val="134"/>
      </rPr>
      <t>≥</t>
    </r>
    <r>
      <rPr>
        <sz val="20"/>
        <rFont val="Times New Roman"/>
        <charset val="134"/>
      </rPr>
      <t>5</t>
    </r>
    <r>
      <rPr>
        <sz val="20"/>
        <rFont val="方正仿宋简体"/>
        <charset val="134"/>
      </rPr>
      <t>人，通过本项目的实施，为加工厂的后续使用及发展产业提供基础条件，促进农产品加工可持续发展，持续促进农村经济发展。</t>
    </r>
  </si>
  <si>
    <t>BCX074</t>
  </si>
  <si>
    <r>
      <rPr>
        <sz val="20"/>
        <rFont val="方正仿宋简体"/>
        <charset val="134"/>
      </rPr>
      <t>巴楚县</t>
    </r>
    <r>
      <rPr>
        <sz val="20"/>
        <rFont val="Times New Roman"/>
        <charset val="134"/>
      </rPr>
      <t>2024</t>
    </r>
    <r>
      <rPr>
        <sz val="20"/>
        <rFont val="方正仿宋简体"/>
        <charset val="134"/>
      </rPr>
      <t>年阿纳库勒乡农产品加工厂变压器配套建设项目</t>
    </r>
  </si>
  <si>
    <r>
      <rPr>
        <sz val="20"/>
        <rFont val="方正仿宋简体"/>
        <charset val="134"/>
      </rPr>
      <t>电力设施及维修改造</t>
    </r>
  </si>
  <si>
    <t>阿瓦提镇、英吾斯塘乡、琼库尔恰克乡、阿拉格尔乡、阿克萨克马热勒乡</t>
  </si>
  <si>
    <r>
      <rPr>
        <sz val="20"/>
        <rFont val="方正仿宋简体"/>
        <charset val="134"/>
      </rPr>
      <t>总投资：</t>
    </r>
    <r>
      <rPr>
        <sz val="20"/>
        <rFont val="Times New Roman"/>
        <charset val="134"/>
      </rPr>
      <t>150</t>
    </r>
    <r>
      <rPr>
        <sz val="20"/>
        <rFont val="方正仿宋简体"/>
        <charset val="134"/>
      </rPr>
      <t>万元</t>
    </r>
    <r>
      <rPr>
        <sz val="20"/>
        <rFont val="Times New Roman"/>
        <charset val="134"/>
      </rPr>
      <t xml:space="preserve">
</t>
    </r>
    <r>
      <rPr>
        <sz val="20"/>
        <rFont val="方正仿宋简体"/>
        <charset val="134"/>
      </rPr>
      <t>建设内容：为阿纳库勒乡农产品加工厂安装</t>
    </r>
    <r>
      <rPr>
        <sz val="20"/>
        <rFont val="Times New Roman"/>
        <charset val="134"/>
      </rPr>
      <t>2</t>
    </r>
    <r>
      <rPr>
        <sz val="20"/>
        <rFont val="方正仿宋简体"/>
        <charset val="134"/>
      </rPr>
      <t>台</t>
    </r>
    <r>
      <rPr>
        <sz val="20"/>
        <rFont val="Times New Roman"/>
        <charset val="134"/>
      </rPr>
      <t>2000KVA</t>
    </r>
    <r>
      <rPr>
        <sz val="20"/>
        <rFont val="方正仿宋简体"/>
        <charset val="134"/>
      </rPr>
      <t>变压器及配套配电室等相关附属设施设备。项目建成后，所形成的固定资产纳入街接项目资产管理，权属归村集体所有。</t>
    </r>
  </si>
  <si>
    <r>
      <rPr>
        <sz val="20"/>
        <rFont val="方正仿宋简体"/>
        <charset val="134"/>
      </rPr>
      <t>台</t>
    </r>
  </si>
  <si>
    <r>
      <rPr>
        <sz val="20"/>
        <rFont val="方正仿宋简体"/>
        <charset val="134"/>
      </rPr>
      <t>张有福、牛振东</t>
    </r>
  </si>
  <si>
    <t>BCX073</t>
  </si>
  <si>
    <r>
      <rPr>
        <sz val="20"/>
        <rFont val="方正仿宋简体"/>
        <charset val="134"/>
      </rPr>
      <t>巴楚县</t>
    </r>
    <r>
      <rPr>
        <sz val="20"/>
        <rFont val="Times New Roman"/>
        <charset val="134"/>
      </rPr>
      <t>5</t>
    </r>
    <r>
      <rPr>
        <sz val="20"/>
        <rFont val="方正仿宋简体"/>
        <charset val="134"/>
      </rPr>
      <t>个乡镇污水处理规划编制项目</t>
    </r>
  </si>
  <si>
    <r>
      <rPr>
        <b/>
        <sz val="20"/>
        <color theme="1"/>
        <rFont val="方正仿宋简体"/>
        <charset val="134"/>
      </rPr>
      <t>总投资：</t>
    </r>
    <r>
      <rPr>
        <sz val="20"/>
        <color theme="1"/>
        <rFont val="Times New Roman"/>
        <charset val="134"/>
      </rPr>
      <t>45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根据乡村分布情况以及各村人口规模、产业发展、地理位置、地形条件、村庄内部格局等情况，为阿瓦提镇、英吾斯塘乡、琼库尔恰克乡、阿拉格尔乡、阿克萨克马热勒乡</t>
    </r>
    <r>
      <rPr>
        <sz val="20"/>
        <color theme="1"/>
        <rFont val="Times New Roman"/>
        <charset val="134"/>
      </rPr>
      <t>5</t>
    </r>
    <r>
      <rPr>
        <sz val="20"/>
        <color theme="1"/>
        <rFont val="方正仿宋简体"/>
        <charset val="134"/>
      </rPr>
      <t>个乡镇，农村生活污水的收集方式、处理模式和空间布局进行规划设计。</t>
    </r>
  </si>
  <si>
    <r>
      <rPr>
        <sz val="20"/>
        <rFont val="方正仿宋简体"/>
        <charset val="134"/>
      </rPr>
      <t>以乡镇为单位，根据乡村分布情况以及各村人口规模、产业发展、地理位置、地形条件、村庄内部格局等情况，对巴楚县</t>
    </r>
    <r>
      <rPr>
        <sz val="20"/>
        <rFont val="Times New Roman"/>
        <charset val="134"/>
      </rPr>
      <t>5</t>
    </r>
    <r>
      <rPr>
        <sz val="20"/>
        <rFont val="方正仿宋简体"/>
        <charset val="134"/>
      </rPr>
      <t>个乡镇农村生活污水的收集方式、处理模式和空间布局进行规划设计，为下一步村级农村生活污水处理详细规划做指引。</t>
    </r>
  </si>
  <si>
    <t>BCX071</t>
  </si>
  <si>
    <r>
      <rPr>
        <sz val="20"/>
        <rFont val="方正仿宋简体"/>
        <charset val="0"/>
      </rPr>
      <t>巴楚县多来提巴格乡</t>
    </r>
    <r>
      <rPr>
        <sz val="20"/>
        <rFont val="Times New Roman"/>
        <charset val="0"/>
      </rPr>
      <t>2024</t>
    </r>
    <r>
      <rPr>
        <sz val="20"/>
        <rFont val="方正仿宋简体"/>
        <charset val="0"/>
      </rPr>
      <t>年村组道路建设项目</t>
    </r>
  </si>
  <si>
    <r>
      <rPr>
        <b/>
        <sz val="20"/>
        <color theme="1"/>
        <rFont val="方正仿宋简体"/>
        <charset val="0"/>
      </rPr>
      <t>总投资：</t>
    </r>
    <r>
      <rPr>
        <sz val="20"/>
        <color theme="1"/>
        <rFont val="Times New Roman"/>
        <charset val="0"/>
      </rPr>
      <t>212.273027</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为多来提巴格乡新建道路</t>
    </r>
    <r>
      <rPr>
        <sz val="20"/>
        <color theme="1"/>
        <rFont val="Times New Roman"/>
        <charset val="0"/>
      </rPr>
      <t>4.9</t>
    </r>
    <r>
      <rPr>
        <sz val="20"/>
        <color theme="1"/>
        <rFont val="方正仿宋简体"/>
        <charset val="0"/>
      </rPr>
      <t>公里，其中：</t>
    </r>
    <r>
      <rPr>
        <sz val="20"/>
        <color theme="1"/>
        <rFont val="Times New Roman"/>
        <charset val="0"/>
      </rPr>
      <t>2</t>
    </r>
    <r>
      <rPr>
        <sz val="20"/>
        <color theme="1"/>
        <rFont val="方正仿宋简体"/>
        <charset val="0"/>
      </rPr>
      <t>村新建道路</t>
    </r>
    <r>
      <rPr>
        <sz val="20"/>
        <color theme="1"/>
        <rFont val="Times New Roman"/>
        <charset val="0"/>
      </rPr>
      <t>1.55</t>
    </r>
    <r>
      <rPr>
        <sz val="20"/>
        <color theme="1"/>
        <rFont val="方正仿宋简体"/>
        <charset val="0"/>
      </rPr>
      <t>公里，</t>
    </r>
    <r>
      <rPr>
        <sz val="20"/>
        <color theme="1"/>
        <rFont val="Times New Roman"/>
        <charset val="0"/>
      </rPr>
      <t>16</t>
    </r>
    <r>
      <rPr>
        <sz val="20"/>
        <color theme="1"/>
        <rFont val="方正仿宋简体"/>
        <charset val="0"/>
      </rPr>
      <t>村新建道路</t>
    </r>
    <r>
      <rPr>
        <sz val="20"/>
        <color theme="1"/>
        <rFont val="Times New Roman"/>
        <charset val="0"/>
      </rPr>
      <t>0.85</t>
    </r>
    <r>
      <rPr>
        <sz val="20"/>
        <color theme="1"/>
        <rFont val="方正仿宋简体"/>
        <charset val="0"/>
      </rPr>
      <t>公里，</t>
    </r>
    <r>
      <rPr>
        <sz val="20"/>
        <color theme="1"/>
        <rFont val="Times New Roman"/>
        <charset val="0"/>
      </rPr>
      <t>19</t>
    </r>
    <r>
      <rPr>
        <sz val="20"/>
        <color theme="1"/>
        <rFont val="方正仿宋简体"/>
        <charset val="0"/>
      </rPr>
      <t>村新建道路</t>
    </r>
    <r>
      <rPr>
        <sz val="20"/>
        <color theme="1"/>
        <rFont val="Times New Roman"/>
        <charset val="0"/>
      </rPr>
      <t>2.5</t>
    </r>
    <r>
      <rPr>
        <sz val="20"/>
        <color theme="1"/>
        <rFont val="方正仿宋简体"/>
        <charset val="0"/>
      </rPr>
      <t>公里，并配套相关附属设施。</t>
    </r>
  </si>
  <si>
    <r>
      <rPr>
        <sz val="20"/>
        <rFont val="方正仿宋简体"/>
        <charset val="134"/>
      </rPr>
      <t>卢兵、刘山山</t>
    </r>
  </si>
  <si>
    <r>
      <rPr>
        <sz val="20"/>
        <rFont val="方正仿宋简体"/>
        <charset val="134"/>
      </rPr>
      <t>新建公路里程</t>
    </r>
    <r>
      <rPr>
        <sz val="20"/>
        <rFont val="宋体"/>
        <charset val="134"/>
      </rPr>
      <t>≥</t>
    </r>
    <r>
      <rPr>
        <sz val="20"/>
        <rFont val="Times New Roman"/>
        <charset val="134"/>
      </rPr>
      <t>4.9</t>
    </r>
    <r>
      <rPr>
        <sz val="20"/>
        <rFont val="方正仿宋简体"/>
        <charset val="134"/>
      </rPr>
      <t>公里，项目验收合格率</t>
    </r>
    <r>
      <rPr>
        <sz val="20"/>
        <rFont val="Times New Roman"/>
        <charset val="134"/>
      </rPr>
      <t>100%</t>
    </r>
    <r>
      <rPr>
        <sz val="20"/>
        <rFont val="方正仿宋简体"/>
        <charset val="134"/>
      </rPr>
      <t>。社会效益：带动本地就业人数（含监测户、脱贫户）</t>
    </r>
    <r>
      <rPr>
        <sz val="20"/>
        <rFont val="宋体"/>
        <charset val="134"/>
      </rPr>
      <t>≥</t>
    </r>
    <r>
      <rPr>
        <sz val="20"/>
        <rFont val="Times New Roman"/>
        <charset val="134"/>
      </rPr>
      <t>10</t>
    </r>
    <r>
      <rPr>
        <sz val="20"/>
        <rFont val="方正仿宋简体"/>
        <charset val="134"/>
      </rPr>
      <t>人，通过项目的实施改善项目区道路基础设施条件，带动富余劳动力的就业。</t>
    </r>
  </si>
  <si>
    <t>BCX090</t>
  </si>
  <si>
    <r>
      <rPr>
        <sz val="20"/>
        <color theme="1"/>
        <rFont val="仿宋"/>
        <charset val="134"/>
      </rPr>
      <t>巴楚县托格拉克沙漠边缘生态治理项目</t>
    </r>
    <r>
      <rPr>
        <sz val="20"/>
        <color theme="1"/>
        <rFont val="Times New Roman"/>
        <charset val="134"/>
      </rPr>
      <t>-</t>
    </r>
    <r>
      <rPr>
        <sz val="20"/>
        <color theme="1"/>
        <rFont val="仿宋"/>
        <charset val="134"/>
      </rPr>
      <t>琼库尔恰克乡渠道防渗改建工程</t>
    </r>
  </si>
  <si>
    <r>
      <rPr>
        <sz val="20"/>
        <rFont val="方正仿宋简体"/>
        <charset val="134"/>
      </rPr>
      <t>改建</t>
    </r>
  </si>
  <si>
    <r>
      <rPr>
        <sz val="20"/>
        <color theme="1"/>
        <rFont val="方正仿宋简体"/>
        <charset val="134"/>
      </rPr>
      <t>琼库尔恰克乡玉吉米力克</t>
    </r>
    <r>
      <rPr>
        <sz val="20"/>
        <color theme="1"/>
        <rFont val="Times New Roman"/>
        <charset val="134"/>
      </rPr>
      <t>(20)</t>
    </r>
    <r>
      <rPr>
        <sz val="20"/>
        <color theme="1"/>
        <rFont val="方正仿宋简体"/>
        <charset val="134"/>
      </rPr>
      <t>村、古勒巴格</t>
    </r>
    <r>
      <rPr>
        <sz val="20"/>
        <color theme="1"/>
        <rFont val="Times New Roman"/>
        <charset val="134"/>
      </rPr>
      <t>(27)</t>
    </r>
    <r>
      <rPr>
        <sz val="20"/>
        <color theme="1"/>
        <rFont val="方正仿宋简体"/>
        <charset val="134"/>
      </rPr>
      <t>村</t>
    </r>
  </si>
  <si>
    <r>
      <rPr>
        <b/>
        <sz val="20"/>
        <color theme="1"/>
        <rFont val="方正仿宋简体"/>
        <charset val="134"/>
      </rPr>
      <t>总投资：</t>
    </r>
    <r>
      <rPr>
        <sz val="20"/>
        <color theme="1"/>
        <rFont val="Times New Roman"/>
        <charset val="134"/>
      </rPr>
      <t>1225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改扩建防渗渠</t>
    </r>
    <r>
      <rPr>
        <sz val="20"/>
        <color theme="1"/>
        <rFont val="Times New Roman"/>
        <charset val="134"/>
      </rPr>
      <t>8.634</t>
    </r>
    <r>
      <rPr>
        <sz val="20"/>
        <color theme="1"/>
        <rFont val="方正仿宋简体"/>
        <charset val="134"/>
      </rPr>
      <t>公里、新建泵房</t>
    </r>
    <r>
      <rPr>
        <sz val="20"/>
        <color theme="1"/>
        <rFont val="Times New Roman"/>
        <charset val="134"/>
      </rPr>
      <t>3</t>
    </r>
    <r>
      <rPr>
        <sz val="20"/>
        <color theme="1"/>
        <rFont val="方正仿宋简体"/>
        <charset val="134"/>
      </rPr>
      <t>座、沉砂池</t>
    </r>
    <r>
      <rPr>
        <sz val="20"/>
        <color theme="1"/>
        <rFont val="Times New Roman"/>
        <charset val="134"/>
      </rPr>
      <t>3</t>
    </r>
    <r>
      <rPr>
        <sz val="20"/>
        <color theme="1"/>
        <rFont val="方正仿宋简体"/>
        <charset val="134"/>
      </rPr>
      <t>座、高压线路</t>
    </r>
    <r>
      <rPr>
        <sz val="20"/>
        <color theme="1"/>
        <rFont val="Times New Roman"/>
        <charset val="134"/>
      </rPr>
      <t>10.5</t>
    </r>
    <r>
      <rPr>
        <sz val="20"/>
        <color theme="1"/>
        <rFont val="方正仿宋简体"/>
        <charset val="134"/>
      </rPr>
      <t>公里</t>
    </r>
    <r>
      <rPr>
        <sz val="20"/>
        <color theme="1"/>
        <rFont val="Times New Roman"/>
        <charset val="134"/>
      </rPr>
      <t>;</t>
    </r>
    <r>
      <rPr>
        <sz val="20"/>
        <color theme="1"/>
        <rFont val="方正仿宋简体"/>
        <charset val="134"/>
      </rPr>
      <t>渠系建筑物</t>
    </r>
    <r>
      <rPr>
        <sz val="20"/>
        <color theme="1"/>
        <rFont val="Times New Roman"/>
        <charset val="134"/>
      </rPr>
      <t>54</t>
    </r>
    <r>
      <rPr>
        <sz val="20"/>
        <color theme="1"/>
        <rFont val="方正仿宋简体"/>
        <charset val="134"/>
      </rPr>
      <t>座，配套相关附属设施设备。</t>
    </r>
  </si>
  <si>
    <t>km</t>
  </si>
  <si>
    <t>8.634</t>
  </si>
  <si>
    <r>
      <rPr>
        <sz val="20"/>
        <rFont val="方正仿宋简体"/>
        <charset val="134"/>
      </rPr>
      <t>魏广春、高疆</t>
    </r>
  </si>
  <si>
    <r>
      <rPr>
        <sz val="20"/>
        <rFont val="方正仿宋简体"/>
        <charset val="134"/>
      </rPr>
      <t>新增和改善灌溉面积</t>
    </r>
    <r>
      <rPr>
        <sz val="20"/>
        <rFont val="宋体"/>
        <charset val="134"/>
      </rPr>
      <t>≥</t>
    </r>
    <r>
      <rPr>
        <sz val="20"/>
        <rFont val="Times New Roman"/>
        <charset val="134"/>
      </rPr>
      <t>20000</t>
    </r>
    <r>
      <rPr>
        <sz val="20"/>
        <rFont val="方正仿宋简体"/>
        <charset val="134"/>
      </rPr>
      <t>亩，改建渠道长度</t>
    </r>
    <r>
      <rPr>
        <sz val="20"/>
        <rFont val="宋体"/>
        <charset val="134"/>
      </rPr>
      <t>≥</t>
    </r>
    <r>
      <rPr>
        <sz val="20"/>
        <rFont val="Times New Roman"/>
        <charset val="134"/>
      </rPr>
      <t>8.634km</t>
    </r>
    <r>
      <rPr>
        <sz val="20"/>
        <rFont val="方正仿宋简体"/>
        <charset val="134"/>
      </rPr>
      <t>，配套渠系建筑物</t>
    </r>
    <r>
      <rPr>
        <sz val="20"/>
        <rFont val="Times New Roman"/>
        <charset val="134"/>
      </rPr>
      <t xml:space="preserve"> </t>
    </r>
    <r>
      <rPr>
        <sz val="20"/>
        <rFont val="宋体"/>
        <charset val="134"/>
      </rPr>
      <t>≥</t>
    </r>
    <r>
      <rPr>
        <sz val="20"/>
        <rFont val="Times New Roman"/>
        <charset val="134"/>
      </rPr>
      <t xml:space="preserve">38 </t>
    </r>
    <r>
      <rPr>
        <sz val="20"/>
        <rFont val="方正仿宋简体"/>
        <charset val="134"/>
      </rPr>
      <t>座。</t>
    </r>
    <r>
      <rPr>
        <sz val="20"/>
        <rFont val="Times New Roman"/>
        <charset val="134"/>
      </rPr>
      <t xml:space="preserve">
</t>
    </r>
    <r>
      <rPr>
        <sz val="20"/>
        <rFont val="方正仿宋简体"/>
        <charset val="134"/>
      </rPr>
      <t>社会效益：带动就业人数</t>
    </r>
    <r>
      <rPr>
        <sz val="20"/>
        <rFont val="宋体"/>
        <charset val="134"/>
      </rPr>
      <t>≥</t>
    </r>
    <r>
      <rPr>
        <sz val="20"/>
        <rFont val="Times New Roman"/>
        <charset val="134"/>
      </rPr>
      <t>30</t>
    </r>
    <r>
      <rPr>
        <sz val="20"/>
        <rFont val="方正仿宋简体"/>
        <charset val="134"/>
      </rPr>
      <t>人，提高水资源利用率和保证率，全面提升灌溉水平，降低运行成本，提高水利工程综合效益。</t>
    </r>
  </si>
  <si>
    <r>
      <rPr>
        <sz val="18"/>
        <rFont val="方正仿宋简体"/>
        <charset val="134"/>
      </rPr>
      <t>巴党农领发〔</t>
    </r>
    <r>
      <rPr>
        <sz val="18"/>
        <rFont val="Times New Roman"/>
        <charset val="134"/>
      </rPr>
      <t>2024</t>
    </r>
    <r>
      <rPr>
        <sz val="18"/>
        <rFont val="方正仿宋简体"/>
        <charset val="134"/>
      </rPr>
      <t>〕</t>
    </r>
    <r>
      <rPr>
        <sz val="18"/>
        <rFont val="Times New Roman"/>
        <charset val="134"/>
      </rPr>
      <t>16</t>
    </r>
    <r>
      <rPr>
        <sz val="18"/>
        <rFont val="方正仿宋简体"/>
        <charset val="134"/>
      </rPr>
      <t>号</t>
    </r>
  </si>
  <si>
    <t>BCX091</t>
  </si>
  <si>
    <r>
      <rPr>
        <sz val="20"/>
        <rFont val="方正仿宋简体"/>
        <charset val="0"/>
      </rPr>
      <t>巴楚县托格拉克沙漠边缘生态治理项目</t>
    </r>
    <r>
      <rPr>
        <sz val="20"/>
        <rFont val="Times New Roman"/>
        <charset val="0"/>
      </rPr>
      <t>-</t>
    </r>
    <r>
      <rPr>
        <sz val="20"/>
        <rFont val="方正仿宋简体"/>
        <charset val="0"/>
      </rPr>
      <t>英吾斯塘乡渠道防渗改建工程</t>
    </r>
  </si>
  <si>
    <r>
      <rPr>
        <sz val="20"/>
        <color theme="1"/>
        <rFont val="方正仿宋简体"/>
        <charset val="134"/>
      </rPr>
      <t>英吾斯塘乡</t>
    </r>
    <r>
      <rPr>
        <sz val="20"/>
        <color theme="1"/>
        <rFont val="Times New Roman"/>
        <charset val="134"/>
      </rPr>
      <t>3</t>
    </r>
    <r>
      <rPr>
        <sz val="20"/>
        <color theme="1"/>
        <rFont val="方正仿宋简体"/>
        <charset val="134"/>
      </rPr>
      <t>村</t>
    </r>
  </si>
  <si>
    <r>
      <rPr>
        <b/>
        <sz val="20"/>
        <color theme="1"/>
        <rFont val="方正仿宋简体"/>
        <charset val="0"/>
      </rPr>
      <t>总投资：</t>
    </r>
    <r>
      <rPr>
        <sz val="20"/>
        <color theme="1"/>
        <rFont val="Times New Roman"/>
        <charset val="0"/>
      </rPr>
      <t>500</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对英吾斯塘乡</t>
    </r>
    <r>
      <rPr>
        <sz val="20"/>
        <color theme="1"/>
        <rFont val="Times New Roman"/>
        <charset val="0"/>
      </rPr>
      <t>3</t>
    </r>
    <r>
      <rPr>
        <sz val="20"/>
        <color theme="1"/>
        <rFont val="方正仿宋简体"/>
        <charset val="0"/>
      </rPr>
      <t>村进行防渗渠改建，改扩建防渗渠</t>
    </r>
    <r>
      <rPr>
        <sz val="20"/>
        <color theme="1"/>
        <rFont val="Times New Roman"/>
        <charset val="0"/>
      </rPr>
      <t>3.525</t>
    </r>
    <r>
      <rPr>
        <sz val="20"/>
        <color theme="1"/>
        <rFont val="方正仿宋简体"/>
        <charset val="0"/>
      </rPr>
      <t>公里、新建泵房</t>
    </r>
    <r>
      <rPr>
        <sz val="20"/>
        <color theme="1"/>
        <rFont val="Times New Roman"/>
        <charset val="0"/>
      </rPr>
      <t>1</t>
    </r>
    <r>
      <rPr>
        <sz val="20"/>
        <color theme="1"/>
        <rFont val="方正仿宋简体"/>
        <charset val="0"/>
      </rPr>
      <t>座、沉砂池</t>
    </r>
    <r>
      <rPr>
        <sz val="20"/>
        <color theme="1"/>
        <rFont val="Times New Roman"/>
        <charset val="0"/>
      </rPr>
      <t>1</t>
    </r>
    <r>
      <rPr>
        <sz val="20"/>
        <color theme="1"/>
        <rFont val="方正仿宋简体"/>
        <charset val="0"/>
      </rPr>
      <t>座、高压线路</t>
    </r>
    <r>
      <rPr>
        <sz val="20"/>
        <color theme="1"/>
        <rFont val="Times New Roman"/>
        <charset val="0"/>
      </rPr>
      <t>3</t>
    </r>
    <r>
      <rPr>
        <sz val="20"/>
        <color theme="1"/>
        <rFont val="方正仿宋简体"/>
        <charset val="0"/>
      </rPr>
      <t>公里</t>
    </r>
    <r>
      <rPr>
        <sz val="20"/>
        <color theme="1"/>
        <rFont val="Times New Roman"/>
        <charset val="0"/>
      </rPr>
      <t>;</t>
    </r>
    <r>
      <rPr>
        <sz val="20"/>
        <color theme="1"/>
        <rFont val="方正仿宋简体"/>
        <charset val="0"/>
      </rPr>
      <t>渠系建筑物</t>
    </r>
    <r>
      <rPr>
        <sz val="20"/>
        <color theme="1"/>
        <rFont val="Times New Roman"/>
        <charset val="0"/>
      </rPr>
      <t>23</t>
    </r>
    <r>
      <rPr>
        <sz val="20"/>
        <color theme="1"/>
        <rFont val="方正仿宋简体"/>
        <charset val="0"/>
      </rPr>
      <t>座，配套相关附属设施设备。。</t>
    </r>
  </si>
  <si>
    <r>
      <rPr>
        <sz val="20"/>
        <rFont val="方正仿宋简体"/>
        <charset val="134"/>
      </rPr>
      <t>魏广春、包永瑞</t>
    </r>
  </si>
  <si>
    <r>
      <rPr>
        <sz val="20"/>
        <rFont val="方正仿宋简体"/>
        <charset val="134"/>
      </rPr>
      <t>新增和改善灌溉面积</t>
    </r>
    <r>
      <rPr>
        <sz val="20"/>
        <rFont val="宋体"/>
        <charset val="134"/>
      </rPr>
      <t>≥</t>
    </r>
    <r>
      <rPr>
        <sz val="20"/>
        <rFont val="Times New Roman"/>
        <charset val="134"/>
      </rPr>
      <t>3000</t>
    </r>
    <r>
      <rPr>
        <sz val="20"/>
        <rFont val="方正仿宋简体"/>
        <charset val="134"/>
      </rPr>
      <t>亩，新建渠道长度</t>
    </r>
    <r>
      <rPr>
        <sz val="20"/>
        <rFont val="宋体"/>
        <charset val="134"/>
      </rPr>
      <t>≥</t>
    </r>
    <r>
      <rPr>
        <sz val="20"/>
        <rFont val="Times New Roman"/>
        <charset val="134"/>
      </rPr>
      <t>3.525km</t>
    </r>
    <r>
      <rPr>
        <sz val="20"/>
        <rFont val="宋体"/>
        <charset val="134"/>
      </rPr>
      <t>。</t>
    </r>
    <r>
      <rPr>
        <sz val="20"/>
        <rFont val="Times New Roman"/>
        <charset val="134"/>
      </rPr>
      <t xml:space="preserve">
</t>
    </r>
    <r>
      <rPr>
        <sz val="20"/>
        <rFont val="方正仿宋简体"/>
        <charset val="134"/>
      </rPr>
      <t>社会效益：带动就业人数</t>
    </r>
    <r>
      <rPr>
        <sz val="20"/>
        <rFont val="宋体"/>
        <charset val="134"/>
      </rPr>
      <t>≥</t>
    </r>
    <r>
      <rPr>
        <sz val="20"/>
        <rFont val="Times New Roman"/>
        <charset val="134"/>
      </rPr>
      <t xml:space="preserve">15 </t>
    </r>
    <r>
      <rPr>
        <sz val="20"/>
        <rFont val="方正仿宋简体"/>
        <charset val="134"/>
      </rPr>
      <t>人，提高水资源利用率和保证率，全面提升灌溉水平，降低运行成本，提高水利工程综合效益。</t>
    </r>
  </si>
  <si>
    <t>BCX097</t>
  </si>
  <si>
    <r>
      <rPr>
        <sz val="22"/>
        <color theme="1"/>
        <rFont val="方正仿宋简体"/>
        <charset val="134"/>
      </rPr>
      <t>巴楚县恰尔巴格乡其盖里克（</t>
    </r>
    <r>
      <rPr>
        <sz val="22"/>
        <color theme="1"/>
        <rFont val="Times New Roman"/>
        <charset val="134"/>
      </rPr>
      <t>12</t>
    </r>
    <r>
      <rPr>
        <sz val="22"/>
        <color theme="1"/>
        <rFont val="方正仿宋简体"/>
        <charset val="134"/>
      </rPr>
      <t>）村道路亮化工程建设项目</t>
    </r>
  </si>
  <si>
    <r>
      <rPr>
        <sz val="22"/>
        <rFont val="方正仿宋简体"/>
        <charset val="134"/>
      </rPr>
      <t>乡村建设行动</t>
    </r>
  </si>
  <si>
    <r>
      <rPr>
        <sz val="22"/>
        <rFont val="方正仿宋简体"/>
        <charset val="134"/>
      </rPr>
      <t>公共照明设施</t>
    </r>
  </si>
  <si>
    <r>
      <rPr>
        <sz val="22"/>
        <color theme="1"/>
        <rFont val="方正仿宋简体"/>
        <charset val="134"/>
      </rPr>
      <t>新建</t>
    </r>
  </si>
  <si>
    <r>
      <rPr>
        <sz val="20"/>
        <color theme="1"/>
        <rFont val="方正仿宋简体"/>
        <charset val="134"/>
      </rPr>
      <t>恰尔巴格乡其盖里克（</t>
    </r>
    <r>
      <rPr>
        <sz val="20"/>
        <color theme="1"/>
        <rFont val="Times New Roman"/>
        <charset val="134"/>
      </rPr>
      <t>12</t>
    </r>
    <r>
      <rPr>
        <sz val="20"/>
        <color theme="1"/>
        <rFont val="方正仿宋简体"/>
        <charset val="134"/>
      </rPr>
      <t>）村</t>
    </r>
  </si>
  <si>
    <r>
      <rPr>
        <b/>
        <sz val="20"/>
        <color theme="1"/>
        <rFont val="方正仿宋简体"/>
        <charset val="134"/>
      </rPr>
      <t>总投资</t>
    </r>
    <r>
      <rPr>
        <sz val="20"/>
        <color theme="1"/>
        <rFont val="方正仿宋简体"/>
        <charset val="134"/>
      </rPr>
      <t>：</t>
    </r>
    <r>
      <rPr>
        <sz val="20"/>
        <color theme="1"/>
        <rFont val="Times New Roman"/>
        <charset val="134"/>
      </rPr>
      <t>54.4</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：为恰尔巴格乡其盖里克（</t>
    </r>
    <r>
      <rPr>
        <sz val="20"/>
        <color theme="1"/>
        <rFont val="Times New Roman"/>
        <charset val="134"/>
      </rPr>
      <t>12</t>
    </r>
    <r>
      <rPr>
        <sz val="20"/>
        <color theme="1"/>
        <rFont val="方正仿宋简体"/>
        <charset val="134"/>
      </rPr>
      <t>）村沿路沿线安装太阳能路灯</t>
    </r>
    <r>
      <rPr>
        <sz val="20"/>
        <color theme="1"/>
        <rFont val="Times New Roman"/>
        <charset val="134"/>
      </rPr>
      <t>170</t>
    </r>
    <r>
      <rPr>
        <sz val="20"/>
        <color theme="1"/>
        <rFont val="方正仿宋简体"/>
        <charset val="134"/>
      </rPr>
      <t>盏，杆高</t>
    </r>
    <r>
      <rPr>
        <sz val="20"/>
        <color theme="1"/>
        <rFont val="Times New Roman"/>
        <charset val="134"/>
      </rPr>
      <t>8</t>
    </r>
    <r>
      <rPr>
        <sz val="20"/>
        <color theme="1"/>
        <rFont val="方正仿宋简体"/>
        <charset val="134"/>
      </rPr>
      <t>米，并配套基础底座及附属设施。</t>
    </r>
  </si>
  <si>
    <t>盏</t>
  </si>
  <si>
    <r>
      <rPr>
        <sz val="22"/>
        <color theme="1"/>
        <rFont val="方正仿宋简体"/>
        <charset val="134"/>
      </rPr>
      <t>县住房和城乡建设局</t>
    </r>
  </si>
  <si>
    <r>
      <rPr>
        <sz val="22"/>
        <color theme="1"/>
        <rFont val="方正仿宋简体"/>
        <charset val="134"/>
      </rPr>
      <t>恰尔巴格乡</t>
    </r>
  </si>
  <si>
    <r>
      <rPr>
        <sz val="22"/>
        <color theme="1"/>
        <rFont val="方正仿宋简体"/>
        <charset val="134"/>
      </rPr>
      <t>何彬龙、贾中元</t>
    </r>
  </si>
  <si>
    <r>
      <rPr>
        <sz val="20"/>
        <color theme="1"/>
        <rFont val="方正仿宋简体"/>
        <charset val="134"/>
      </rPr>
      <t>路灯安装数量</t>
    </r>
    <r>
      <rPr>
        <sz val="20"/>
        <color theme="1"/>
        <rFont val="宋体"/>
        <charset val="134"/>
      </rPr>
      <t>≥</t>
    </r>
    <r>
      <rPr>
        <sz val="20"/>
        <color theme="1"/>
        <rFont val="Times New Roman"/>
        <charset val="134"/>
      </rPr>
      <t>170</t>
    </r>
    <r>
      <rPr>
        <sz val="20"/>
        <color theme="1"/>
        <rFont val="方正仿宋简体"/>
        <charset val="134"/>
      </rPr>
      <t>盏。</t>
    </r>
    <r>
      <rPr>
        <sz val="20"/>
        <color theme="1"/>
        <rFont val="Times New Roman"/>
        <charset val="134"/>
      </rPr>
      <t xml:space="preserve">
</t>
    </r>
    <r>
      <rPr>
        <sz val="20"/>
        <color theme="1"/>
        <rFont val="方正仿宋简体"/>
        <charset val="134"/>
      </rPr>
      <t>经济效益：带动短期就业</t>
    </r>
    <r>
      <rPr>
        <sz val="20"/>
        <color theme="1"/>
        <rFont val="宋体"/>
        <charset val="134"/>
      </rPr>
      <t>≥</t>
    </r>
    <r>
      <rPr>
        <sz val="20"/>
        <color theme="1"/>
        <rFont val="Times New Roman"/>
        <charset val="134"/>
      </rPr>
      <t>5</t>
    </r>
    <r>
      <rPr>
        <sz val="20"/>
        <color theme="1"/>
        <rFont val="方正仿宋简体"/>
        <charset val="134"/>
      </rPr>
      <t>人。</t>
    </r>
    <r>
      <rPr>
        <sz val="20"/>
        <color theme="1"/>
        <rFont val="Times New Roman"/>
        <charset val="134"/>
      </rPr>
      <t xml:space="preserve">
</t>
    </r>
    <r>
      <rPr>
        <sz val="20"/>
        <color theme="1"/>
        <rFont val="方正仿宋简体"/>
        <charset val="134"/>
      </rPr>
      <t>社会效益：为村民夜间活动提供良好照明条件，提高村民生活质量，促进村庄经济发展。</t>
    </r>
  </si>
  <si>
    <r>
      <rPr>
        <sz val="22"/>
        <rFont val="方正仿宋简体"/>
        <charset val="134"/>
      </rPr>
      <t>巴党农领发〔</t>
    </r>
    <r>
      <rPr>
        <sz val="22"/>
        <rFont val="Times New Roman"/>
        <charset val="134"/>
      </rPr>
      <t>2024</t>
    </r>
    <r>
      <rPr>
        <sz val="22"/>
        <rFont val="方正仿宋简体"/>
        <charset val="134"/>
      </rPr>
      <t>〕</t>
    </r>
    <r>
      <rPr>
        <sz val="22"/>
        <rFont val="Times New Roman"/>
        <charset val="134"/>
      </rPr>
      <t>21</t>
    </r>
    <r>
      <rPr>
        <sz val="22"/>
        <rFont val="方正仿宋简体"/>
        <charset val="134"/>
      </rPr>
      <t>号</t>
    </r>
  </si>
  <si>
    <t>BCX096</t>
  </si>
  <si>
    <r>
      <rPr>
        <sz val="20"/>
        <rFont val="方正仿宋简体"/>
        <charset val="0"/>
      </rPr>
      <t>巴楚县色力布亚镇拜什吐普（</t>
    </r>
    <r>
      <rPr>
        <sz val="20"/>
        <rFont val="Times New Roman"/>
        <charset val="0"/>
      </rPr>
      <t>15</t>
    </r>
    <r>
      <rPr>
        <sz val="20"/>
        <rFont val="方正仿宋简体"/>
        <charset val="0"/>
      </rPr>
      <t>）村亮化工程及人居环境改造提升项目</t>
    </r>
  </si>
  <si>
    <r>
      <rPr>
        <sz val="16"/>
        <rFont val="方正仿宋简体"/>
        <charset val="134"/>
      </rPr>
      <t>乡村建设行动</t>
    </r>
  </si>
  <si>
    <r>
      <rPr>
        <sz val="16"/>
        <rFont val="方正仿宋简体"/>
        <charset val="134"/>
      </rPr>
      <t>公共照明设施</t>
    </r>
  </si>
  <si>
    <r>
      <rPr>
        <sz val="16"/>
        <color theme="1"/>
        <rFont val="方正仿宋简体"/>
        <charset val="134"/>
      </rPr>
      <t>新建</t>
    </r>
  </si>
  <si>
    <r>
      <rPr>
        <sz val="20"/>
        <color theme="1"/>
        <rFont val="方正仿宋简体"/>
        <charset val="134"/>
      </rPr>
      <t>色力布亚镇拜什土普（</t>
    </r>
    <r>
      <rPr>
        <sz val="20"/>
        <color theme="1"/>
        <rFont val="Times New Roman"/>
        <charset val="134"/>
      </rPr>
      <t>15</t>
    </r>
    <r>
      <rPr>
        <sz val="20"/>
        <color theme="1"/>
        <rFont val="方正仿宋简体"/>
        <charset val="134"/>
      </rPr>
      <t>）村</t>
    </r>
  </si>
  <si>
    <r>
      <rPr>
        <b/>
        <sz val="20"/>
        <color theme="1"/>
        <rFont val="方正仿宋简体"/>
        <charset val="0"/>
      </rPr>
      <t>总投资：</t>
    </r>
    <r>
      <rPr>
        <sz val="20"/>
        <color theme="1"/>
        <rFont val="Times New Roman"/>
        <charset val="0"/>
      </rPr>
      <t>165</t>
    </r>
    <r>
      <rPr>
        <sz val="20"/>
        <color theme="1"/>
        <rFont val="方正仿宋简体"/>
        <charset val="0"/>
      </rPr>
      <t>万元</t>
    </r>
    <r>
      <rPr>
        <b/>
        <sz val="20"/>
        <color theme="1"/>
        <rFont val="Times New Roman"/>
        <charset val="0"/>
      </rPr>
      <t xml:space="preserve">
</t>
    </r>
    <r>
      <rPr>
        <b/>
        <sz val="20"/>
        <color theme="1"/>
        <rFont val="方正仿宋简体"/>
        <charset val="0"/>
      </rPr>
      <t>建设内容：</t>
    </r>
    <r>
      <rPr>
        <sz val="20"/>
        <color theme="1"/>
        <rFont val="方正仿宋简体"/>
        <charset val="0"/>
      </rPr>
      <t>为色力布亚镇拜什土普（</t>
    </r>
    <r>
      <rPr>
        <sz val="20"/>
        <color theme="1"/>
        <rFont val="Times New Roman"/>
        <charset val="0"/>
      </rPr>
      <t>15</t>
    </r>
    <r>
      <rPr>
        <sz val="20"/>
        <color theme="1"/>
        <rFont val="方正仿宋简体"/>
        <charset val="0"/>
      </rPr>
      <t>）村采购电路灯</t>
    </r>
    <r>
      <rPr>
        <sz val="20"/>
        <color theme="1"/>
        <rFont val="Times New Roman"/>
        <charset val="0"/>
      </rPr>
      <t>130</t>
    </r>
    <r>
      <rPr>
        <sz val="20"/>
        <color theme="1"/>
        <rFont val="方正仿宋简体"/>
        <charset val="0"/>
      </rPr>
      <t>盏、太阳能路灯</t>
    </r>
    <r>
      <rPr>
        <sz val="20"/>
        <color theme="1"/>
        <rFont val="Times New Roman"/>
        <charset val="0"/>
      </rPr>
      <t>288</t>
    </r>
    <r>
      <rPr>
        <sz val="20"/>
        <color theme="1"/>
        <rFont val="方正仿宋简体"/>
        <charset val="0"/>
      </rPr>
      <t>盏、</t>
    </r>
    <r>
      <rPr>
        <sz val="20"/>
        <color theme="1"/>
        <rFont val="Times New Roman"/>
        <charset val="0"/>
      </rPr>
      <t>160kfv</t>
    </r>
    <r>
      <rPr>
        <sz val="20"/>
        <color theme="1"/>
        <rFont val="方正仿宋简体"/>
        <charset val="0"/>
      </rPr>
      <t>变压器（箱式）</t>
    </r>
    <r>
      <rPr>
        <sz val="20"/>
        <color theme="1"/>
        <rFont val="Times New Roman"/>
        <charset val="0"/>
      </rPr>
      <t>1</t>
    </r>
    <r>
      <rPr>
        <sz val="20"/>
        <color theme="1"/>
        <rFont val="方正仿宋简体"/>
        <charset val="0"/>
      </rPr>
      <t>个、高杆</t>
    </r>
    <r>
      <rPr>
        <sz val="20"/>
        <color theme="1"/>
        <rFont val="Times New Roman"/>
        <charset val="0"/>
      </rPr>
      <t>led</t>
    </r>
    <r>
      <rPr>
        <sz val="20"/>
        <color theme="1"/>
        <rFont val="方正仿宋简体"/>
        <charset val="0"/>
      </rPr>
      <t>照明灯</t>
    </r>
    <r>
      <rPr>
        <sz val="20"/>
        <color theme="1"/>
        <rFont val="Times New Roman"/>
        <charset val="0"/>
      </rPr>
      <t>17</t>
    </r>
    <r>
      <rPr>
        <sz val="20"/>
        <color theme="1"/>
        <rFont val="方正仿宋简体"/>
        <charset val="0"/>
      </rPr>
      <t>盏、</t>
    </r>
    <r>
      <rPr>
        <sz val="20"/>
        <color theme="1"/>
        <rFont val="Times New Roman"/>
        <charset val="0"/>
      </rPr>
      <t>LED</t>
    </r>
    <r>
      <rPr>
        <sz val="20"/>
        <color theme="1"/>
        <rFont val="方正仿宋简体"/>
        <charset val="0"/>
      </rPr>
      <t>太阳能路灯</t>
    </r>
    <r>
      <rPr>
        <sz val="20"/>
        <color theme="1"/>
        <rFont val="Times New Roman"/>
        <charset val="0"/>
      </rPr>
      <t>40</t>
    </r>
    <r>
      <rPr>
        <sz val="20"/>
        <color theme="1"/>
        <rFont val="方正仿宋简体"/>
        <charset val="0"/>
      </rPr>
      <t>盏，采购垃圾运输车</t>
    </r>
    <r>
      <rPr>
        <sz val="20"/>
        <color theme="1"/>
        <rFont val="Times New Roman"/>
        <charset val="0"/>
      </rPr>
      <t>5</t>
    </r>
    <r>
      <rPr>
        <sz val="20"/>
        <color theme="1"/>
        <rFont val="方正仿宋简体"/>
        <charset val="0"/>
      </rPr>
      <t>辆、绿色垃圾桶（</t>
    </r>
    <r>
      <rPr>
        <sz val="20"/>
        <color theme="1"/>
        <rFont val="Times New Roman"/>
        <charset val="0"/>
      </rPr>
      <t>240L</t>
    </r>
    <r>
      <rPr>
        <sz val="20"/>
        <color theme="1"/>
        <rFont val="方正仿宋简体"/>
        <charset val="0"/>
      </rPr>
      <t>）</t>
    </r>
    <r>
      <rPr>
        <sz val="20"/>
        <color theme="1"/>
        <rFont val="Times New Roman"/>
        <charset val="0"/>
      </rPr>
      <t>272</t>
    </r>
    <r>
      <rPr>
        <sz val="20"/>
        <color theme="1"/>
        <rFont val="方正仿宋简体"/>
        <charset val="0"/>
      </rPr>
      <t>个、</t>
    </r>
    <r>
      <rPr>
        <sz val="20"/>
        <color theme="1"/>
        <rFont val="Times New Roman"/>
        <charset val="0"/>
      </rPr>
      <t>660L</t>
    </r>
    <r>
      <rPr>
        <sz val="20"/>
        <color theme="1"/>
        <rFont val="方正仿宋简体"/>
        <charset val="0"/>
      </rPr>
      <t>垃圾桶</t>
    </r>
    <r>
      <rPr>
        <sz val="20"/>
        <color theme="1"/>
        <rFont val="Times New Roman"/>
        <charset val="0"/>
      </rPr>
      <t>50</t>
    </r>
    <r>
      <rPr>
        <sz val="20"/>
        <color theme="1"/>
        <rFont val="方正仿宋简体"/>
        <charset val="0"/>
      </rPr>
      <t>个，并配套附属设施。</t>
    </r>
  </si>
  <si>
    <r>
      <rPr>
        <sz val="20"/>
        <rFont val="方正仿宋简体"/>
        <charset val="134"/>
      </rPr>
      <t>盏</t>
    </r>
  </si>
  <si>
    <r>
      <rPr>
        <sz val="16"/>
        <color theme="1"/>
        <rFont val="方正仿宋简体"/>
        <charset val="134"/>
      </rPr>
      <t>县住房和城乡建设局</t>
    </r>
  </si>
  <si>
    <r>
      <rPr>
        <sz val="20"/>
        <rFont val="方正仿宋简体"/>
        <charset val="134"/>
      </rPr>
      <t>何彬龙、蒋久建</t>
    </r>
  </si>
  <si>
    <r>
      <rPr>
        <sz val="20"/>
        <rFont val="方正仿宋简体"/>
        <charset val="134"/>
      </rPr>
      <t>采购路灯</t>
    </r>
    <r>
      <rPr>
        <sz val="20"/>
        <rFont val="宋体"/>
        <charset val="134"/>
      </rPr>
      <t>≥</t>
    </r>
    <r>
      <rPr>
        <sz val="20"/>
        <rFont val="Times New Roman"/>
        <charset val="134"/>
      </rPr>
      <t>475</t>
    </r>
    <r>
      <rPr>
        <sz val="20"/>
        <rFont val="方正仿宋简体"/>
        <charset val="134"/>
      </rPr>
      <t>盏，采购垃圾桶</t>
    </r>
    <r>
      <rPr>
        <sz val="20"/>
        <rFont val="宋体"/>
        <charset val="134"/>
      </rPr>
      <t>≥</t>
    </r>
    <r>
      <rPr>
        <sz val="20"/>
        <rFont val="Times New Roman"/>
        <charset val="134"/>
      </rPr>
      <t>322</t>
    </r>
    <r>
      <rPr>
        <sz val="20"/>
        <rFont val="方正仿宋简体"/>
        <charset val="134"/>
      </rPr>
      <t>个，项目验收合格率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社会效益：受益脱贫户（含监测帮扶对象）户数</t>
    </r>
    <r>
      <rPr>
        <sz val="20"/>
        <rFont val="宋体"/>
        <charset val="134"/>
      </rPr>
      <t>≥</t>
    </r>
    <r>
      <rPr>
        <sz val="20"/>
        <rFont val="Times New Roman"/>
        <charset val="134"/>
      </rPr>
      <t>272</t>
    </r>
    <r>
      <rPr>
        <sz val="20"/>
        <rFont val="方正仿宋简体"/>
        <charset val="134"/>
      </rPr>
      <t>户，预计可提高垃圾收集效率</t>
    </r>
    <r>
      <rPr>
        <sz val="20"/>
        <rFont val="宋体"/>
        <charset val="134"/>
      </rPr>
      <t>≥</t>
    </r>
    <r>
      <rPr>
        <sz val="20"/>
        <rFont val="Times New Roman"/>
        <charset val="134"/>
      </rPr>
      <t xml:space="preserve"> 80%</t>
    </r>
    <r>
      <rPr>
        <sz val="20"/>
        <rFont val="方正仿宋简体"/>
        <charset val="134"/>
      </rPr>
      <t>，减少垃圾随意丢弃现象，改善村庄环境卫生；为村民夜间活动提供良好照明条件，提高村民生活质量，促进村庄经济发展。</t>
    </r>
  </si>
  <si>
    <r>
      <rPr>
        <sz val="18"/>
        <rFont val="方正仿宋简体"/>
        <charset val="134"/>
      </rPr>
      <t>巴党农领发〔</t>
    </r>
    <r>
      <rPr>
        <sz val="18"/>
        <rFont val="Times New Roman"/>
        <charset val="134"/>
      </rPr>
      <t>2024</t>
    </r>
    <r>
      <rPr>
        <sz val="18"/>
        <rFont val="方正仿宋简体"/>
        <charset val="134"/>
      </rPr>
      <t>〕</t>
    </r>
    <r>
      <rPr>
        <sz val="18"/>
        <rFont val="Times New Roman"/>
        <charset val="134"/>
      </rPr>
      <t>21</t>
    </r>
    <r>
      <rPr>
        <sz val="18"/>
        <rFont val="方正仿宋简体"/>
        <charset val="134"/>
      </rPr>
      <t>号</t>
    </r>
  </si>
  <si>
    <t>BCX099</t>
  </si>
  <si>
    <r>
      <rPr>
        <sz val="20"/>
        <rFont val="方正仿宋简体"/>
        <charset val="134"/>
      </rPr>
      <t>下河国有林管局公益林管护站基础设施配套项目</t>
    </r>
  </si>
  <si>
    <r>
      <rPr>
        <sz val="20"/>
        <rFont val="方正仿宋简体"/>
        <charset val="134"/>
      </rPr>
      <t>配套</t>
    </r>
  </si>
  <si>
    <t>巴楚县下河国有林管理局</t>
  </si>
  <si>
    <r>
      <rPr>
        <b/>
        <sz val="20"/>
        <color theme="1"/>
        <rFont val="方正仿宋简体"/>
        <charset val="134"/>
      </rPr>
      <t>总投资</t>
    </r>
    <r>
      <rPr>
        <sz val="20"/>
        <color theme="1"/>
        <rFont val="方正仿宋简体"/>
        <charset val="134"/>
      </rPr>
      <t>：</t>
    </r>
    <r>
      <rPr>
        <sz val="20"/>
        <color theme="1"/>
        <rFont val="Times New Roman"/>
        <charset val="134"/>
      </rPr>
      <t>85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：新建电力线路</t>
    </r>
    <r>
      <rPr>
        <sz val="20"/>
        <color theme="1"/>
        <rFont val="Times New Roman"/>
        <charset val="134"/>
      </rPr>
      <t>4</t>
    </r>
    <r>
      <rPr>
        <sz val="20"/>
        <color theme="1"/>
        <rFont val="方正仿宋简体"/>
        <charset val="134"/>
      </rPr>
      <t>公里、供水管网</t>
    </r>
    <r>
      <rPr>
        <sz val="20"/>
        <color theme="1"/>
        <rFont val="Times New Roman"/>
        <charset val="134"/>
      </rPr>
      <t xml:space="preserve"> 9.9 </t>
    </r>
    <r>
      <rPr>
        <sz val="20"/>
        <color theme="1"/>
        <rFont val="方正仿宋简体"/>
        <charset val="134"/>
      </rPr>
      <t>公里、</t>
    </r>
    <r>
      <rPr>
        <sz val="20"/>
        <color theme="1"/>
        <rFont val="Times New Roman"/>
        <charset val="134"/>
      </rPr>
      <t xml:space="preserve">50KVA </t>
    </r>
    <r>
      <rPr>
        <sz val="20"/>
        <color theme="1"/>
        <rFont val="方正仿宋简体"/>
        <charset val="134"/>
      </rPr>
      <t>变压器一台，配套相关附属设施。</t>
    </r>
  </si>
  <si>
    <r>
      <rPr>
        <sz val="20"/>
        <rFont val="方正仿宋简体"/>
        <charset val="134"/>
      </rPr>
      <t>处</t>
    </r>
  </si>
  <si>
    <r>
      <rPr>
        <sz val="20"/>
        <rFont val="方正仿宋简体"/>
        <charset val="134"/>
      </rPr>
      <t>杨新喜</t>
    </r>
    <r>
      <rPr>
        <sz val="20"/>
        <rFont val="Times New Roman"/>
        <charset val="134"/>
      </rPr>
      <t xml:space="preserve">  </t>
    </r>
    <r>
      <rPr>
        <sz val="20"/>
        <rFont val="方正仿宋简体"/>
        <charset val="134"/>
      </rPr>
      <t>张继翔</t>
    </r>
  </si>
  <si>
    <r>
      <rPr>
        <sz val="20"/>
        <rFont val="方正仿宋简体"/>
        <charset val="134"/>
      </rPr>
      <t>防火检查站电力引入</t>
    </r>
    <r>
      <rPr>
        <sz val="20"/>
        <rFont val="宋体"/>
        <charset val="134"/>
      </rPr>
      <t>≥</t>
    </r>
    <r>
      <rPr>
        <sz val="20"/>
        <rFont val="Times New Roman"/>
        <charset val="134"/>
      </rPr>
      <t>4</t>
    </r>
    <r>
      <rPr>
        <sz val="20"/>
        <rFont val="方正仿宋简体"/>
        <charset val="134"/>
      </rPr>
      <t>公里，安装</t>
    </r>
    <r>
      <rPr>
        <sz val="20"/>
        <rFont val="Times New Roman"/>
        <charset val="134"/>
      </rPr>
      <t>1</t>
    </r>
    <r>
      <rPr>
        <sz val="20"/>
        <rFont val="方正仿宋简体"/>
        <charset val="134"/>
      </rPr>
      <t>台</t>
    </r>
    <r>
      <rPr>
        <sz val="20"/>
        <rFont val="Times New Roman"/>
        <charset val="134"/>
      </rPr>
      <t>50</t>
    </r>
    <r>
      <rPr>
        <sz val="20"/>
        <rFont val="方正仿宋简体"/>
        <charset val="134"/>
      </rPr>
      <t>千瓦变压器，两个公益林管护站自来水引入</t>
    </r>
    <r>
      <rPr>
        <sz val="20"/>
        <rFont val="宋体"/>
        <charset val="134"/>
      </rPr>
      <t>≥</t>
    </r>
    <r>
      <rPr>
        <sz val="20"/>
        <rFont val="Times New Roman"/>
        <charset val="134"/>
      </rPr>
      <t>9.9</t>
    </r>
    <r>
      <rPr>
        <sz val="20"/>
        <rFont val="方正仿宋简体"/>
        <charset val="134"/>
      </rPr>
      <t>公里，项目验收合格率</t>
    </r>
    <r>
      <rPr>
        <sz val="20"/>
        <rFont val="宋体"/>
        <charset val="134"/>
      </rPr>
      <t>≥</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社会效益：受益护林员人数</t>
    </r>
    <r>
      <rPr>
        <sz val="20"/>
        <rFont val="宋体"/>
        <charset val="134"/>
      </rPr>
      <t>≥</t>
    </r>
    <r>
      <rPr>
        <sz val="20"/>
        <rFont val="Times New Roman"/>
        <charset val="134"/>
      </rPr>
      <t>7</t>
    </r>
    <r>
      <rPr>
        <sz val="20"/>
        <rFont val="方正仿宋简体"/>
        <charset val="134"/>
      </rPr>
      <t>人，通过项目实施完善公益林管护站基础设施，改善管护员工作和生活条件，受益管护站职工满意度</t>
    </r>
    <r>
      <rPr>
        <sz val="20"/>
        <rFont val="宋体"/>
        <charset val="134"/>
      </rPr>
      <t>≥</t>
    </r>
    <r>
      <rPr>
        <sz val="20"/>
        <rFont val="Times New Roman"/>
        <charset val="134"/>
      </rPr>
      <t>95%</t>
    </r>
    <r>
      <rPr>
        <sz val="20"/>
        <rFont val="方正仿宋简体"/>
        <charset val="134"/>
      </rPr>
      <t>。</t>
    </r>
  </si>
  <si>
    <t>2024.11.19</t>
  </si>
  <si>
    <r>
      <rPr>
        <sz val="18"/>
        <rFont val="方正仿宋简体"/>
        <charset val="134"/>
      </rPr>
      <t>巴党农领发〔</t>
    </r>
    <r>
      <rPr>
        <sz val="18"/>
        <rFont val="Times New Roman"/>
        <charset val="134"/>
      </rPr>
      <t>2024</t>
    </r>
    <r>
      <rPr>
        <sz val="18"/>
        <rFont val="方正仿宋简体"/>
        <charset val="134"/>
      </rPr>
      <t>〕</t>
    </r>
    <r>
      <rPr>
        <sz val="18"/>
        <rFont val="Times New Roman"/>
        <charset val="134"/>
      </rPr>
      <t>24</t>
    </r>
    <r>
      <rPr>
        <sz val="18"/>
        <rFont val="方正仿宋简体"/>
        <charset val="134"/>
      </rPr>
      <t>号</t>
    </r>
  </si>
  <si>
    <r>
      <rPr>
        <b/>
        <sz val="22"/>
        <color theme="1"/>
        <rFont val="方正小标宋简体"/>
        <charset val="134"/>
      </rPr>
      <t>四</t>
    </r>
  </si>
  <si>
    <r>
      <rPr>
        <b/>
        <sz val="20"/>
        <color theme="1"/>
        <rFont val="方正仿宋简体"/>
        <charset val="0"/>
      </rPr>
      <t>总投资：</t>
    </r>
    <r>
      <rPr>
        <sz val="20"/>
        <color theme="1"/>
        <rFont val="Times New Roman"/>
        <charset val="0"/>
      </rPr>
      <t>80.5</t>
    </r>
    <r>
      <rPr>
        <sz val="20"/>
        <color theme="1"/>
        <rFont val="方正仿宋简体"/>
        <charset val="0"/>
      </rPr>
      <t>万元</t>
    </r>
    <r>
      <rPr>
        <sz val="20"/>
        <color theme="1"/>
        <rFont val="Times New Roman"/>
        <charset val="0"/>
      </rPr>
      <t xml:space="preserve">
</t>
    </r>
    <r>
      <rPr>
        <b/>
        <sz val="20"/>
        <color theme="1"/>
        <rFont val="方正仿宋简体"/>
        <charset val="0"/>
      </rPr>
      <t>建设内容：</t>
    </r>
    <r>
      <rPr>
        <sz val="20"/>
        <color theme="1"/>
        <rFont val="方正仿宋简体"/>
        <charset val="0"/>
      </rPr>
      <t>对规划内的易地扶贫搬迁贷款和调整规范易地扶贫搬迁融资方式后的地方政府债券按规定予以贴息补助。</t>
    </r>
  </si>
  <si>
    <t>高翔</t>
  </si>
  <si>
    <r>
      <rPr>
        <sz val="20"/>
        <rFont val="方正仿宋简体"/>
        <charset val="134"/>
      </rPr>
      <t>债券还本付息成本</t>
    </r>
    <r>
      <rPr>
        <sz val="20"/>
        <rFont val="宋体"/>
        <charset val="134"/>
      </rPr>
      <t>≤</t>
    </r>
    <r>
      <rPr>
        <sz val="20"/>
        <rFont val="Times New Roman"/>
        <charset val="134"/>
      </rPr>
      <t>80.5</t>
    </r>
    <r>
      <rPr>
        <sz val="20"/>
        <rFont val="方正仿宋简体"/>
        <charset val="134"/>
      </rPr>
      <t>万元，债券还本付息足额率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社会效益：通过本项目实施，有效减少债务风险，缓解县财政压力，维护县人民政府还款信用。</t>
    </r>
  </si>
  <si>
    <t>巴楚镇幸福园社区</t>
  </si>
  <si>
    <r>
      <rPr>
        <b/>
        <sz val="20"/>
        <color theme="1"/>
        <rFont val="方正仿宋简体"/>
        <charset val="134"/>
      </rPr>
      <t>总投资：</t>
    </r>
    <r>
      <rPr>
        <sz val="20"/>
        <color theme="1"/>
        <rFont val="Times New Roman"/>
        <charset val="134"/>
      </rPr>
      <t>363</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为巴楚镇幸福园社区更换电缆</t>
    </r>
    <r>
      <rPr>
        <sz val="20"/>
        <color theme="1"/>
        <rFont val="Times New Roman"/>
        <charset val="134"/>
      </rPr>
      <t>6905</t>
    </r>
    <r>
      <rPr>
        <sz val="20"/>
        <color theme="1"/>
        <rFont val="方正仿宋简体"/>
        <charset val="134"/>
      </rPr>
      <t>米，并配套相关附属设施设备。</t>
    </r>
  </si>
  <si>
    <r>
      <rPr>
        <sz val="20"/>
        <rFont val="方正仿宋简体"/>
        <charset val="134"/>
      </rPr>
      <t>建设更换电缆工程量</t>
    </r>
    <r>
      <rPr>
        <sz val="20"/>
        <rFont val="宋体"/>
        <charset val="134"/>
      </rPr>
      <t>≥</t>
    </r>
    <r>
      <rPr>
        <sz val="20"/>
        <rFont val="Times New Roman"/>
        <charset val="134"/>
      </rPr>
      <t>6.905km</t>
    </r>
    <r>
      <rPr>
        <sz val="20"/>
        <rFont val="方正仿宋简体"/>
        <charset val="134"/>
      </rPr>
      <t>，项目验收合格率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社会效益：受益脱贫户（含监测帮扶对象）户数</t>
    </r>
    <r>
      <rPr>
        <sz val="20"/>
        <rFont val="宋体"/>
        <charset val="134"/>
      </rPr>
      <t>≥</t>
    </r>
    <r>
      <rPr>
        <sz val="20"/>
        <rFont val="Times New Roman"/>
        <charset val="134"/>
      </rPr>
      <t>813</t>
    </r>
    <r>
      <rPr>
        <sz val="20"/>
        <rFont val="方正仿宋简体"/>
        <charset val="134"/>
      </rPr>
      <t>户，受益脱贫人口（含监测帮扶对象）数</t>
    </r>
    <r>
      <rPr>
        <sz val="20"/>
        <rFont val="宋体"/>
        <charset val="134"/>
      </rPr>
      <t>≥</t>
    </r>
    <r>
      <rPr>
        <sz val="20"/>
        <rFont val="Times New Roman"/>
        <charset val="134"/>
      </rPr>
      <t>3350</t>
    </r>
    <r>
      <rPr>
        <sz val="20"/>
        <rFont val="方正仿宋简体"/>
        <charset val="134"/>
      </rPr>
      <t>人，通过本项目的实施，有效改善居民用电安全和居民生活质量，改善社区整体环境。</t>
    </r>
  </si>
  <si>
    <r>
      <rPr>
        <b/>
        <sz val="24"/>
        <color theme="1"/>
        <rFont val="方正小标宋简体"/>
        <charset val="134"/>
      </rPr>
      <t>五</t>
    </r>
  </si>
  <si>
    <t>巩固“三保障”成果</t>
  </si>
  <si>
    <r>
      <rPr>
        <sz val="20"/>
        <rFont val="方正仿宋简体"/>
        <charset val="134"/>
      </rPr>
      <t>阿纳库勒乡</t>
    </r>
    <r>
      <rPr>
        <sz val="20"/>
        <rFont val="Times New Roman"/>
        <charset val="134"/>
      </rPr>
      <t>2024</t>
    </r>
    <r>
      <rPr>
        <sz val="20"/>
        <rFont val="方正仿宋简体"/>
        <charset val="134"/>
      </rPr>
      <t>年农村安全饮水管网提升改造工程</t>
    </r>
  </si>
  <si>
    <r>
      <rPr>
        <sz val="20"/>
        <rFont val="方正仿宋简体"/>
        <charset val="134"/>
      </rPr>
      <t>农村饮水安全巩固提升</t>
    </r>
  </si>
  <si>
    <r>
      <rPr>
        <sz val="20"/>
        <color theme="1"/>
        <rFont val="方正仿宋简体"/>
        <charset val="134"/>
      </rPr>
      <t>阿纳库勒乡</t>
    </r>
    <r>
      <rPr>
        <sz val="20"/>
        <color theme="1"/>
        <rFont val="Times New Roman"/>
        <charset val="134"/>
      </rPr>
      <t>1</t>
    </r>
    <r>
      <rPr>
        <sz val="20"/>
        <color theme="1"/>
        <rFont val="方正仿宋简体"/>
        <charset val="134"/>
      </rPr>
      <t>村、</t>
    </r>
    <r>
      <rPr>
        <sz val="20"/>
        <color theme="1"/>
        <rFont val="Times New Roman"/>
        <charset val="134"/>
      </rPr>
      <t>2</t>
    </r>
    <r>
      <rPr>
        <sz val="20"/>
        <color theme="1"/>
        <rFont val="方正仿宋简体"/>
        <charset val="134"/>
      </rPr>
      <t>村、</t>
    </r>
    <r>
      <rPr>
        <sz val="20"/>
        <color theme="1"/>
        <rFont val="Times New Roman"/>
        <charset val="134"/>
      </rPr>
      <t>3</t>
    </r>
    <r>
      <rPr>
        <sz val="20"/>
        <color theme="1"/>
        <rFont val="方正仿宋简体"/>
        <charset val="134"/>
      </rPr>
      <t>村、</t>
    </r>
    <r>
      <rPr>
        <sz val="20"/>
        <color theme="1"/>
        <rFont val="Times New Roman"/>
        <charset val="134"/>
      </rPr>
      <t>4</t>
    </r>
    <r>
      <rPr>
        <sz val="20"/>
        <color theme="1"/>
        <rFont val="方正仿宋简体"/>
        <charset val="134"/>
      </rPr>
      <t>村、</t>
    </r>
    <r>
      <rPr>
        <sz val="20"/>
        <color theme="1"/>
        <rFont val="Times New Roman"/>
        <charset val="134"/>
      </rPr>
      <t>5</t>
    </r>
    <r>
      <rPr>
        <sz val="20"/>
        <color theme="1"/>
        <rFont val="方正仿宋简体"/>
        <charset val="134"/>
      </rPr>
      <t>村、</t>
    </r>
    <r>
      <rPr>
        <sz val="20"/>
        <color theme="1"/>
        <rFont val="Times New Roman"/>
        <charset val="134"/>
      </rPr>
      <t>6</t>
    </r>
    <r>
      <rPr>
        <sz val="20"/>
        <color theme="1"/>
        <rFont val="方正仿宋简体"/>
        <charset val="134"/>
      </rPr>
      <t>村、</t>
    </r>
    <r>
      <rPr>
        <sz val="20"/>
        <color theme="1"/>
        <rFont val="Times New Roman"/>
        <charset val="134"/>
      </rPr>
      <t>7</t>
    </r>
    <r>
      <rPr>
        <sz val="20"/>
        <color theme="1"/>
        <rFont val="方正仿宋简体"/>
        <charset val="134"/>
      </rPr>
      <t>村、</t>
    </r>
    <r>
      <rPr>
        <sz val="20"/>
        <color theme="1"/>
        <rFont val="Times New Roman"/>
        <charset val="134"/>
      </rPr>
      <t>9</t>
    </r>
    <r>
      <rPr>
        <sz val="20"/>
        <color theme="1"/>
        <rFont val="方正仿宋简体"/>
        <charset val="134"/>
      </rPr>
      <t>村、</t>
    </r>
    <r>
      <rPr>
        <sz val="20"/>
        <color theme="1"/>
        <rFont val="Times New Roman"/>
        <charset val="134"/>
      </rPr>
      <t>11</t>
    </r>
    <r>
      <rPr>
        <sz val="20"/>
        <color theme="1"/>
        <rFont val="方正仿宋简体"/>
        <charset val="134"/>
      </rPr>
      <t>村、</t>
    </r>
    <r>
      <rPr>
        <sz val="20"/>
        <color theme="1"/>
        <rFont val="Times New Roman"/>
        <charset val="134"/>
      </rPr>
      <t>12</t>
    </r>
    <r>
      <rPr>
        <sz val="20"/>
        <color theme="1"/>
        <rFont val="方正仿宋简体"/>
        <charset val="134"/>
      </rPr>
      <t>村、</t>
    </r>
    <r>
      <rPr>
        <sz val="20"/>
        <color theme="1"/>
        <rFont val="Times New Roman"/>
        <charset val="134"/>
      </rPr>
      <t>15</t>
    </r>
    <r>
      <rPr>
        <sz val="20"/>
        <color theme="1"/>
        <rFont val="方正仿宋简体"/>
        <charset val="134"/>
      </rPr>
      <t>村</t>
    </r>
  </si>
  <si>
    <r>
      <rPr>
        <b/>
        <sz val="20"/>
        <color theme="1"/>
        <rFont val="方正仿宋简体"/>
        <charset val="134"/>
      </rPr>
      <t>总投资</t>
    </r>
    <r>
      <rPr>
        <sz val="20"/>
        <color theme="1"/>
        <rFont val="方正仿宋简体"/>
        <charset val="134"/>
      </rPr>
      <t>：</t>
    </r>
    <r>
      <rPr>
        <sz val="20"/>
        <color theme="1"/>
        <rFont val="Times New Roman"/>
        <charset val="134"/>
      </rPr>
      <t>1694.78</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：铺设</t>
    </r>
    <r>
      <rPr>
        <sz val="20"/>
        <color theme="1"/>
        <rFont val="Times New Roman"/>
        <charset val="134"/>
      </rPr>
      <t xml:space="preserve"> DN75~DN315 </t>
    </r>
    <r>
      <rPr>
        <sz val="20"/>
        <color theme="1"/>
        <rFont val="方正仿宋简体"/>
        <charset val="134"/>
      </rPr>
      <t>的</t>
    </r>
    <r>
      <rPr>
        <sz val="20"/>
        <color theme="1"/>
        <rFont val="Times New Roman"/>
        <charset val="134"/>
      </rPr>
      <t xml:space="preserve"> PE100 </t>
    </r>
    <r>
      <rPr>
        <sz val="20"/>
        <color theme="1"/>
        <rFont val="方正仿宋简体"/>
        <charset val="134"/>
      </rPr>
      <t>级管道</t>
    </r>
    <r>
      <rPr>
        <sz val="20"/>
        <color theme="1"/>
        <rFont val="Times New Roman"/>
        <charset val="134"/>
      </rPr>
      <t xml:space="preserve"> 63.933 </t>
    </r>
    <r>
      <rPr>
        <sz val="20"/>
        <color theme="1"/>
        <rFont val="方正仿宋简体"/>
        <charset val="134"/>
      </rPr>
      <t>公里，其中更换管道</t>
    </r>
    <r>
      <rPr>
        <sz val="20"/>
        <color theme="1"/>
        <rFont val="Times New Roman"/>
        <charset val="134"/>
      </rPr>
      <t xml:space="preserve"> 57.784 </t>
    </r>
    <r>
      <rPr>
        <sz val="20"/>
        <color theme="1"/>
        <rFont val="方正仿宋简体"/>
        <charset val="134"/>
      </rPr>
      <t>公里，新建管网</t>
    </r>
    <r>
      <rPr>
        <sz val="20"/>
        <color theme="1"/>
        <rFont val="Times New Roman"/>
        <charset val="134"/>
      </rPr>
      <t>6.149</t>
    </r>
    <r>
      <rPr>
        <sz val="20"/>
        <color theme="1"/>
        <rFont val="方正仿宋简体"/>
        <charset val="134"/>
      </rPr>
      <t>公里</t>
    </r>
    <r>
      <rPr>
        <sz val="20"/>
        <color theme="1"/>
        <rFont val="Times New Roman"/>
        <charset val="134"/>
      </rPr>
      <t>;</t>
    </r>
    <r>
      <rPr>
        <sz val="20"/>
        <color theme="1"/>
        <rFont val="方正仿宋简体"/>
        <charset val="134"/>
      </rPr>
      <t>改造水厂</t>
    </r>
    <r>
      <rPr>
        <sz val="20"/>
        <color theme="1"/>
        <rFont val="Times New Roman"/>
        <charset val="134"/>
      </rPr>
      <t>1</t>
    </r>
    <r>
      <rPr>
        <sz val="20"/>
        <color theme="1"/>
        <rFont val="方正仿宋简体"/>
        <charset val="134"/>
      </rPr>
      <t>座，配套各种阀井</t>
    </r>
    <r>
      <rPr>
        <sz val="20"/>
        <color theme="1"/>
        <rFont val="Times New Roman"/>
        <charset val="134"/>
      </rPr>
      <t xml:space="preserve"> 42 </t>
    </r>
    <r>
      <rPr>
        <sz val="20"/>
        <color theme="1"/>
        <rFont val="方正仿宋简体"/>
        <charset val="134"/>
      </rPr>
      <t>座及相关附属设施。</t>
    </r>
  </si>
  <si>
    <r>
      <rPr>
        <sz val="20"/>
        <rFont val="方正仿宋简体"/>
        <charset val="134"/>
      </rPr>
      <t>改造更换供水主管网</t>
    </r>
    <r>
      <rPr>
        <sz val="20"/>
        <rFont val="宋体"/>
        <charset val="134"/>
      </rPr>
      <t>≥</t>
    </r>
    <r>
      <rPr>
        <sz val="20"/>
        <rFont val="Times New Roman"/>
        <charset val="134"/>
      </rPr>
      <t>54.9km</t>
    </r>
    <r>
      <rPr>
        <sz val="20"/>
        <rFont val="方正仿宋简体"/>
        <charset val="134"/>
      </rPr>
      <t>，项目覆盖行政村数量</t>
    </r>
    <r>
      <rPr>
        <sz val="20"/>
        <rFont val="宋体"/>
        <charset val="134"/>
      </rPr>
      <t>≥</t>
    </r>
    <r>
      <rPr>
        <sz val="20"/>
        <rFont val="Times New Roman"/>
        <charset val="134"/>
      </rPr>
      <t>11</t>
    </r>
    <r>
      <rPr>
        <sz val="20"/>
        <rFont val="方正仿宋简体"/>
        <charset val="134"/>
      </rPr>
      <t>个，项目验收合格率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社会效益：受益脱贫户（含监测帮扶对象）数</t>
    </r>
    <r>
      <rPr>
        <sz val="20"/>
        <rFont val="宋体"/>
        <charset val="134"/>
      </rPr>
      <t>≥</t>
    </r>
    <r>
      <rPr>
        <sz val="20"/>
        <rFont val="Times New Roman"/>
        <charset val="134"/>
      </rPr>
      <t>1084</t>
    </r>
    <r>
      <rPr>
        <sz val="20"/>
        <rFont val="方正仿宋简体"/>
        <charset val="134"/>
      </rPr>
      <t>户，受益脱贫人口（含监测帮扶对象）数</t>
    </r>
    <r>
      <rPr>
        <sz val="20"/>
        <rFont val="宋体"/>
        <charset val="134"/>
      </rPr>
      <t>≥</t>
    </r>
    <r>
      <rPr>
        <sz val="20"/>
        <rFont val="Times New Roman"/>
        <charset val="134"/>
      </rPr>
      <t>4198</t>
    </r>
    <r>
      <rPr>
        <sz val="20"/>
        <rFont val="方正仿宋简体"/>
        <charset val="134"/>
      </rPr>
      <t>人，通过本项目的实施，提高农村供水能力，有效保障阿纳库勒乡农民饮水安全。</t>
    </r>
  </si>
  <si>
    <r>
      <rPr>
        <b/>
        <sz val="20"/>
        <color theme="1"/>
        <rFont val="方正仿宋简体"/>
        <charset val="134"/>
      </rPr>
      <t>总投资：</t>
    </r>
    <r>
      <rPr>
        <sz val="20"/>
        <color theme="1"/>
        <rFont val="Times New Roman"/>
        <charset val="134"/>
      </rPr>
      <t>1192.95</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为</t>
    </r>
    <r>
      <rPr>
        <sz val="20"/>
        <color theme="1"/>
        <rFont val="Times New Roman"/>
        <charset val="134"/>
      </rPr>
      <t>3976</t>
    </r>
    <r>
      <rPr>
        <sz val="20"/>
        <color theme="1"/>
        <rFont val="方正仿宋简体"/>
        <charset val="134"/>
      </rPr>
      <t>名脱贫户或监测帮扶对象家庭子女在疆内外接受中、高等职业教育的家庭给予救助补助，每学年</t>
    </r>
    <r>
      <rPr>
        <sz val="20"/>
        <color theme="1"/>
        <rFont val="Times New Roman"/>
        <charset val="134"/>
      </rPr>
      <t>3000</t>
    </r>
    <r>
      <rPr>
        <sz val="20"/>
        <color theme="1"/>
        <rFont val="方正仿宋简体"/>
        <charset val="134"/>
      </rPr>
      <t>元。分春秋两季发放，每季发放</t>
    </r>
    <r>
      <rPr>
        <sz val="20"/>
        <color theme="1"/>
        <rFont val="Times New Roman"/>
        <charset val="134"/>
      </rPr>
      <t>1500</t>
    </r>
    <r>
      <rPr>
        <sz val="20"/>
        <color theme="1"/>
        <rFont val="方正仿宋简体"/>
        <charset val="134"/>
      </rPr>
      <t>元。</t>
    </r>
  </si>
  <si>
    <r>
      <rPr>
        <sz val="20"/>
        <rFont val="方正仿宋简体"/>
        <charset val="134"/>
      </rPr>
      <t>项目覆盖乡镇数量</t>
    </r>
    <r>
      <rPr>
        <sz val="20"/>
        <rFont val="宋体"/>
        <charset val="134"/>
      </rPr>
      <t>≥</t>
    </r>
    <r>
      <rPr>
        <sz val="20"/>
        <rFont val="Times New Roman"/>
        <charset val="134"/>
      </rPr>
      <t>11</t>
    </r>
    <r>
      <rPr>
        <sz val="20"/>
        <rFont val="方正仿宋简体"/>
        <charset val="134"/>
      </rPr>
      <t>个，资助资金足额发放率</t>
    </r>
    <r>
      <rPr>
        <sz val="20"/>
        <rFont val="Times New Roman"/>
        <charset val="134"/>
      </rPr>
      <t>=100%</t>
    </r>
    <r>
      <rPr>
        <sz val="20"/>
        <rFont val="方正仿宋简体"/>
        <charset val="134"/>
      </rPr>
      <t>，资助标准</t>
    </r>
    <r>
      <rPr>
        <sz val="20"/>
        <rFont val="Times New Roman"/>
        <charset val="134"/>
      </rPr>
      <t>=3000</t>
    </r>
    <r>
      <rPr>
        <sz val="20"/>
        <rFont val="方正仿宋简体"/>
        <charset val="134"/>
      </rPr>
      <t>元</t>
    </r>
    <r>
      <rPr>
        <sz val="20"/>
        <rFont val="Times New Roman"/>
        <charset val="134"/>
      </rPr>
      <t>/</t>
    </r>
    <r>
      <rPr>
        <sz val="20"/>
        <rFont val="方正仿宋简体"/>
        <charset val="134"/>
      </rPr>
      <t>学年，受助学生满意度</t>
    </r>
    <r>
      <rPr>
        <sz val="20"/>
        <rFont val="宋体"/>
        <charset val="134"/>
      </rPr>
      <t>≥</t>
    </r>
    <r>
      <rPr>
        <sz val="20"/>
        <rFont val="Times New Roman"/>
        <charset val="134"/>
      </rPr>
      <t>95%</t>
    </r>
    <r>
      <rPr>
        <sz val="20"/>
        <rFont val="方正仿宋简体"/>
        <charset val="134"/>
      </rPr>
      <t>。</t>
    </r>
    <r>
      <rPr>
        <sz val="20"/>
        <rFont val="Times New Roman"/>
        <charset val="134"/>
      </rPr>
      <t xml:space="preserve">
</t>
    </r>
    <r>
      <rPr>
        <sz val="20"/>
        <rFont val="方正仿宋简体"/>
        <charset val="134"/>
      </rPr>
      <t>社会效益：受益脱贫户（含监测帮扶对象）子女人数</t>
    </r>
    <r>
      <rPr>
        <sz val="20"/>
        <rFont val="宋体"/>
        <charset val="134"/>
      </rPr>
      <t>≥</t>
    </r>
    <r>
      <rPr>
        <sz val="20"/>
        <rFont val="Times New Roman"/>
        <charset val="134"/>
      </rPr>
      <t>3976</t>
    </r>
    <r>
      <rPr>
        <sz val="20"/>
        <rFont val="方正仿宋简体"/>
        <charset val="134"/>
      </rPr>
      <t>人，通过项目实施，使我县部分家庭接受高等职业教育的人口比例逐步提高，持续提升脱贫人口或监测帮扶对象家庭接受中高等职业教育比例，减轻脱贫户及监测帮扶学生和家庭就学压力。</t>
    </r>
  </si>
  <si>
    <r>
      <rPr>
        <b/>
        <sz val="22"/>
        <color theme="1"/>
        <rFont val="方正小标宋简体"/>
        <charset val="134"/>
      </rPr>
      <t>六</t>
    </r>
  </si>
  <si>
    <r>
      <rPr>
        <b/>
        <sz val="20"/>
        <rFont val="方正仿宋简体"/>
        <charset val="134"/>
      </rPr>
      <t>总投资：</t>
    </r>
    <r>
      <rPr>
        <sz val="20"/>
        <rFont val="Times New Roman"/>
        <charset val="134"/>
      </rPr>
      <t>530</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从县级配套财政衔接资金中提取</t>
    </r>
    <r>
      <rPr>
        <sz val="20"/>
        <rFont val="Times New Roman"/>
        <charset val="134"/>
      </rPr>
      <t>530</t>
    </r>
    <r>
      <rPr>
        <sz val="20"/>
        <rFont val="方正仿宋简体"/>
        <charset val="134"/>
      </rPr>
      <t>万元（其中：县农业农村局</t>
    </r>
    <r>
      <rPr>
        <sz val="20"/>
        <rFont val="Times New Roman"/>
        <charset val="134"/>
      </rPr>
      <t>420</t>
    </r>
    <r>
      <rPr>
        <sz val="20"/>
        <rFont val="方正仿宋简体"/>
        <charset val="134"/>
      </rPr>
      <t>万元</t>
    </r>
    <r>
      <rPr>
        <sz val="20"/>
        <rFont val="Times New Roman"/>
        <charset val="134"/>
      </rPr>
      <t>&lt;120</t>
    </r>
    <r>
      <rPr>
        <sz val="20"/>
        <rFont val="方正仿宋简体"/>
        <charset val="134"/>
      </rPr>
      <t>万元用于巴楚县</t>
    </r>
    <r>
      <rPr>
        <sz val="20"/>
        <rFont val="Times New Roman"/>
        <charset val="134"/>
      </rPr>
      <t>2024</t>
    </r>
    <r>
      <rPr>
        <sz val="20"/>
        <rFont val="方正仿宋简体"/>
        <charset val="134"/>
      </rPr>
      <t>年财政衔接推进乡村振兴补助资金项目跟踪监管咨询服务项目、</t>
    </r>
    <r>
      <rPr>
        <sz val="20"/>
        <rFont val="Times New Roman"/>
        <charset val="134"/>
      </rPr>
      <t>300</t>
    </r>
    <r>
      <rPr>
        <sz val="20"/>
        <rFont val="方正仿宋简体"/>
        <charset val="134"/>
      </rPr>
      <t>万元用于各项目建设单位据实缴纳项目有关非税支出等前期费用</t>
    </r>
    <r>
      <rPr>
        <sz val="20"/>
        <rFont val="Times New Roman"/>
        <charset val="134"/>
      </rPr>
      <t>&gt;</t>
    </r>
    <r>
      <rPr>
        <sz val="20"/>
        <rFont val="方正仿宋简体"/>
        <charset val="134"/>
      </rPr>
      <t>、财政局</t>
    </r>
    <r>
      <rPr>
        <sz val="20"/>
        <rFont val="Times New Roman"/>
        <charset val="134"/>
      </rPr>
      <t>110</t>
    </r>
    <r>
      <rPr>
        <sz val="20"/>
        <rFont val="方正仿宋简体"/>
        <charset val="134"/>
      </rPr>
      <t>万元），主要用于项目前期设计、评审、招标、监理、验收以及全过程管理、购买第三方服务等与项目管理相关的工作。</t>
    </r>
  </si>
  <si>
    <t>县农业农村局、财政局</t>
  </si>
  <si>
    <t>李冠军、高翔</t>
  </si>
  <si>
    <r>
      <rPr>
        <sz val="20"/>
        <rFont val="方正仿宋简体"/>
        <charset val="134"/>
      </rPr>
      <t>管理项目个数</t>
    </r>
    <r>
      <rPr>
        <sz val="20"/>
        <rFont val="宋体"/>
        <charset val="134"/>
      </rPr>
      <t>≥</t>
    </r>
    <r>
      <rPr>
        <sz val="20"/>
        <rFont val="Times New Roman"/>
        <charset val="134"/>
      </rPr>
      <t>98</t>
    </r>
    <r>
      <rPr>
        <sz val="20"/>
        <rFont val="方正仿宋简体"/>
        <charset val="134"/>
      </rPr>
      <t>个，年度管理任务完成率</t>
    </r>
    <r>
      <rPr>
        <sz val="20"/>
        <rFont val="Times New Roman"/>
        <charset val="134"/>
      </rPr>
      <t xml:space="preserve">=100%
</t>
    </r>
    <r>
      <rPr>
        <sz val="20"/>
        <rFont val="方正仿宋简体"/>
        <charset val="134"/>
      </rPr>
      <t>社会效益：通过本项目的实施，有效保障衔接资金项目有序合规开展，进一步提高我县衔接项目管理水平。</t>
    </r>
  </si>
  <si>
    <r>
      <rPr>
        <b/>
        <sz val="22"/>
        <color theme="1"/>
        <rFont val="方正小标宋简体"/>
        <charset val="134"/>
      </rPr>
      <t>七</t>
    </r>
  </si>
  <si>
    <r>
      <rPr>
        <b/>
        <sz val="22"/>
        <rFont val="方正小标宋简体"/>
        <charset val="134"/>
      </rPr>
      <t>其他</t>
    </r>
  </si>
  <si>
    <r>
      <rPr>
        <b/>
        <sz val="20"/>
        <color theme="1"/>
        <rFont val="方正仿宋简体"/>
        <charset val="134"/>
      </rPr>
      <t>总投资：</t>
    </r>
    <r>
      <rPr>
        <sz val="20"/>
        <color theme="1"/>
        <rFont val="Times New Roman"/>
        <charset val="134"/>
      </rPr>
      <t>25.97784</t>
    </r>
    <r>
      <rPr>
        <sz val="20"/>
        <color theme="1"/>
        <rFont val="方正仿宋简体"/>
        <charset val="134"/>
      </rPr>
      <t>万元</t>
    </r>
    <r>
      <rPr>
        <sz val="20"/>
        <color theme="1"/>
        <rFont val="Times New Roman"/>
        <charset val="134"/>
      </rPr>
      <t xml:space="preserve">
</t>
    </r>
    <r>
      <rPr>
        <b/>
        <sz val="20"/>
        <color theme="1"/>
        <rFont val="方正仿宋简体"/>
        <charset val="134"/>
      </rPr>
      <t>建设内容：</t>
    </r>
    <r>
      <rPr>
        <sz val="20"/>
        <color theme="1"/>
        <rFont val="方正仿宋简体"/>
        <charset val="134"/>
      </rPr>
      <t>为巴楚县</t>
    </r>
    <r>
      <rPr>
        <sz val="20"/>
        <color theme="1"/>
        <rFont val="Times New Roman"/>
        <charset val="134"/>
      </rPr>
      <t>6627</t>
    </r>
    <r>
      <rPr>
        <sz val="20"/>
        <color theme="1"/>
        <rFont val="方正仿宋简体"/>
        <charset val="134"/>
      </rPr>
      <t>户监测对象发放低氟边销茶，按照每户</t>
    </r>
    <r>
      <rPr>
        <sz val="20"/>
        <color theme="1"/>
        <rFont val="Times New Roman"/>
        <charset val="134"/>
      </rPr>
      <t>2</t>
    </r>
    <r>
      <rPr>
        <sz val="20"/>
        <color theme="1"/>
        <rFont val="方正仿宋简体"/>
        <charset val="134"/>
      </rPr>
      <t>公斤进行发放，每公斤</t>
    </r>
    <r>
      <rPr>
        <sz val="20"/>
        <color theme="1"/>
        <rFont val="Times New Roman"/>
        <charset val="134"/>
      </rPr>
      <t>19.62</t>
    </r>
    <r>
      <rPr>
        <sz val="20"/>
        <color theme="1"/>
        <rFont val="方正仿宋简体"/>
        <charset val="134"/>
      </rPr>
      <t>元。</t>
    </r>
  </si>
  <si>
    <r>
      <rPr>
        <sz val="20"/>
        <rFont val="方正仿宋简体"/>
        <charset val="134"/>
      </rPr>
      <t>卢兵</t>
    </r>
  </si>
  <si>
    <r>
      <rPr>
        <sz val="20"/>
        <rFont val="方正仿宋简体"/>
        <charset val="134"/>
      </rPr>
      <t>涉及乡镇数量</t>
    </r>
    <r>
      <rPr>
        <sz val="20"/>
        <rFont val="宋体"/>
        <charset val="134"/>
      </rPr>
      <t>≥</t>
    </r>
    <r>
      <rPr>
        <sz val="20"/>
        <rFont val="Times New Roman"/>
        <charset val="134"/>
      </rPr>
      <t>11</t>
    </r>
    <r>
      <rPr>
        <sz val="20"/>
        <rFont val="方正仿宋简体"/>
        <charset val="134"/>
      </rPr>
      <t>个，购置低氟边销茶数量</t>
    </r>
    <r>
      <rPr>
        <sz val="20"/>
        <rFont val="宋体"/>
        <charset val="134"/>
      </rPr>
      <t>≥</t>
    </r>
    <r>
      <rPr>
        <sz val="20"/>
        <rFont val="Times New Roman"/>
        <charset val="134"/>
      </rPr>
      <t>13254kg</t>
    </r>
    <r>
      <rPr>
        <sz val="20"/>
        <rFont val="方正仿宋简体"/>
        <charset val="134"/>
      </rPr>
      <t>，低氟边销茶验收合格率</t>
    </r>
    <r>
      <rPr>
        <sz val="20"/>
        <rFont val="Times New Roman"/>
        <charset val="134"/>
      </rPr>
      <t>=100%</t>
    </r>
    <r>
      <rPr>
        <sz val="20"/>
        <rFont val="方正仿宋简体"/>
        <charset val="134"/>
      </rPr>
      <t>。</t>
    </r>
    <r>
      <rPr>
        <sz val="20"/>
        <rFont val="Times New Roman"/>
        <charset val="134"/>
      </rPr>
      <t xml:space="preserve">
</t>
    </r>
    <r>
      <rPr>
        <sz val="20"/>
        <rFont val="方正仿宋简体"/>
        <charset val="134"/>
      </rPr>
      <t>社会效益：受益含监测帮扶对象户数</t>
    </r>
    <r>
      <rPr>
        <sz val="20"/>
        <rFont val="宋体"/>
        <charset val="134"/>
      </rPr>
      <t>≥</t>
    </r>
    <r>
      <rPr>
        <sz val="20"/>
        <rFont val="Times New Roman"/>
        <charset val="134"/>
      </rPr>
      <t>6627</t>
    </r>
    <r>
      <rPr>
        <sz val="20"/>
        <rFont val="方正仿宋简体"/>
        <charset val="134"/>
      </rPr>
      <t>户，受益监测帮扶对象人数</t>
    </r>
    <r>
      <rPr>
        <sz val="20"/>
        <rFont val="宋体"/>
        <charset val="134"/>
      </rPr>
      <t>≥</t>
    </r>
    <r>
      <rPr>
        <sz val="20"/>
        <rFont val="Times New Roman"/>
        <charset val="134"/>
      </rPr>
      <t>24184</t>
    </r>
    <r>
      <rPr>
        <sz val="20"/>
        <rFont val="方正仿宋简体"/>
        <charset val="134"/>
      </rPr>
      <t>人，通过本项目的实施，提高群众对饮茶型高氟病的认识，引导各族群众养成良好的饮茶习惯，改善膳食结构，树立健康理念，增强健康消费观念和防病意识，逐步改变消费习惯，争取使受益群众满意度达到</t>
    </r>
    <r>
      <rPr>
        <sz val="20"/>
        <rFont val="Times New Roman"/>
        <charset val="134"/>
      </rPr>
      <t>95%</t>
    </r>
    <r>
      <rPr>
        <sz val="20"/>
        <rFont val="方正仿宋简体"/>
        <charset val="134"/>
      </rPr>
      <t>以上。</t>
    </r>
  </si>
  <si>
    <r>
      <rPr>
        <sz val="72"/>
        <rFont val="方正小标宋简体"/>
        <charset val="134"/>
      </rPr>
      <t>巴楚县</t>
    </r>
    <r>
      <rPr>
        <sz val="72"/>
        <rFont val="Times New Roman"/>
        <charset val="134"/>
      </rPr>
      <t>2024</t>
    </r>
    <r>
      <rPr>
        <sz val="72"/>
        <rFont val="方正小标宋简体"/>
        <charset val="134"/>
      </rPr>
      <t>年衔接资金项目进度表</t>
    </r>
  </si>
  <si>
    <r>
      <rPr>
        <b/>
        <sz val="26"/>
        <rFont val="方正小标宋简体"/>
        <charset val="134"/>
      </rPr>
      <t>序号</t>
    </r>
  </si>
  <si>
    <r>
      <rPr>
        <b/>
        <sz val="26"/>
        <rFont val="方正小标宋简体"/>
        <charset val="134"/>
      </rPr>
      <t>项目库</t>
    </r>
    <r>
      <rPr>
        <b/>
        <sz val="26"/>
        <rFont val="Times New Roman"/>
        <charset val="0"/>
      </rPr>
      <t xml:space="preserve">
</t>
    </r>
    <r>
      <rPr>
        <b/>
        <sz val="26"/>
        <rFont val="方正小标宋简体"/>
        <charset val="134"/>
      </rPr>
      <t>编号</t>
    </r>
  </si>
  <si>
    <r>
      <rPr>
        <b/>
        <sz val="26"/>
        <rFont val="方正小标宋简体"/>
        <charset val="134"/>
      </rPr>
      <t>项目名称</t>
    </r>
  </si>
  <si>
    <r>
      <rPr>
        <b/>
        <sz val="26"/>
        <rFont val="方正小标宋简体"/>
        <charset val="134"/>
      </rPr>
      <t>建设任务简述</t>
    </r>
  </si>
  <si>
    <r>
      <rPr>
        <b/>
        <sz val="26"/>
        <rFont val="方正小标宋简体"/>
        <charset val="134"/>
      </rPr>
      <t>计划总投资（万元）</t>
    </r>
  </si>
  <si>
    <r>
      <rPr>
        <b/>
        <sz val="26"/>
        <rFont val="方正小标宋简体"/>
        <charset val="134"/>
      </rPr>
      <t>已安排资金（万元）</t>
    </r>
  </si>
  <si>
    <r>
      <rPr>
        <b/>
        <sz val="26"/>
        <rFont val="方正小标宋简体"/>
        <charset val="134"/>
      </rPr>
      <t>已支付资金</t>
    </r>
  </si>
  <si>
    <r>
      <rPr>
        <b/>
        <sz val="26"/>
        <rFont val="方正小标宋简体"/>
        <charset val="134"/>
      </rPr>
      <t>支付率</t>
    </r>
  </si>
  <si>
    <r>
      <rPr>
        <b/>
        <sz val="26"/>
        <rFont val="方正小标宋简体"/>
        <charset val="134"/>
      </rPr>
      <t>责任单位</t>
    </r>
  </si>
  <si>
    <r>
      <rPr>
        <b/>
        <sz val="26"/>
        <rFont val="方正小标宋简体"/>
        <charset val="134"/>
      </rPr>
      <t>责任人</t>
    </r>
  </si>
  <si>
    <r>
      <rPr>
        <b/>
        <sz val="26"/>
        <rFont val="方正小标宋简体"/>
        <charset val="134"/>
      </rPr>
      <t>最新进度</t>
    </r>
    <r>
      <rPr>
        <b/>
        <sz val="26"/>
        <rFont val="Times New Roman"/>
        <charset val="134"/>
      </rPr>
      <t>(2</t>
    </r>
    <r>
      <rPr>
        <b/>
        <sz val="26"/>
        <rFont val="方正小标宋简体"/>
        <charset val="134"/>
      </rPr>
      <t>月</t>
    </r>
    <r>
      <rPr>
        <b/>
        <sz val="26"/>
        <rFont val="Times New Roman"/>
        <charset val="134"/>
      </rPr>
      <t>1</t>
    </r>
    <r>
      <rPr>
        <b/>
        <sz val="26"/>
        <rFont val="方正小标宋简体"/>
        <charset val="134"/>
      </rPr>
      <t>日）</t>
    </r>
  </si>
  <si>
    <r>
      <rPr>
        <b/>
        <sz val="26"/>
        <rFont val="方正小标宋简体"/>
        <charset val="134"/>
      </rPr>
      <t>最新进度</t>
    </r>
    <r>
      <rPr>
        <b/>
        <sz val="26"/>
        <rFont val="Times New Roman"/>
        <charset val="134"/>
      </rPr>
      <t>(5</t>
    </r>
    <r>
      <rPr>
        <b/>
        <sz val="26"/>
        <rFont val="宋体"/>
        <charset val="134"/>
      </rPr>
      <t>月</t>
    </r>
    <r>
      <rPr>
        <b/>
        <sz val="26"/>
        <rFont val="方正小标宋简体"/>
        <charset val="134"/>
      </rPr>
      <t>27日）</t>
    </r>
  </si>
  <si>
    <r>
      <rPr>
        <b/>
        <sz val="26"/>
        <rFont val="方正小标宋简体"/>
        <charset val="134"/>
      </rPr>
      <t>实际建设情况（标</t>
    </r>
    <r>
      <rPr>
        <b/>
        <sz val="26"/>
        <rFont val="Times New Roman"/>
        <charset val="0"/>
      </rPr>
      <t>“/”</t>
    </r>
    <r>
      <rPr>
        <b/>
        <sz val="26"/>
        <rFont val="方正小标宋简体"/>
        <charset val="134"/>
      </rPr>
      <t>表示无需开展此项工作）</t>
    </r>
  </si>
  <si>
    <t>预计用工人数</t>
  </si>
  <si>
    <r>
      <rPr>
        <sz val="22"/>
        <rFont val="方正小标宋简体"/>
        <charset val="134"/>
      </rPr>
      <t>备注</t>
    </r>
  </si>
  <si>
    <r>
      <rPr>
        <b/>
        <sz val="26"/>
        <rFont val="方正小标宋简体"/>
        <charset val="134"/>
      </rPr>
      <t>项目类型</t>
    </r>
  </si>
  <si>
    <r>
      <rPr>
        <b/>
        <sz val="22"/>
        <rFont val="方正小标宋简体"/>
        <charset val="134"/>
      </rPr>
      <t>是否需要挂网招标（含采用政府采购方式）</t>
    </r>
  </si>
  <si>
    <r>
      <rPr>
        <b/>
        <sz val="26"/>
        <rFont val="方正小标宋简体"/>
        <charset val="134"/>
      </rPr>
      <t>立项时间</t>
    </r>
  </si>
  <si>
    <r>
      <rPr>
        <b/>
        <sz val="26"/>
        <rFont val="方正小标宋简体"/>
        <charset val="134"/>
      </rPr>
      <t>立项批复文号</t>
    </r>
  </si>
  <si>
    <r>
      <rPr>
        <b/>
        <sz val="26"/>
        <rFont val="方正小标宋简体"/>
        <charset val="134"/>
      </rPr>
      <t>项目代码</t>
    </r>
  </si>
  <si>
    <r>
      <rPr>
        <b/>
        <sz val="26"/>
        <rFont val="方正小标宋简体"/>
        <charset val="134"/>
      </rPr>
      <t>意向公开时间</t>
    </r>
  </si>
  <si>
    <r>
      <rPr>
        <b/>
        <sz val="26"/>
        <rFont val="方正小标宋简体"/>
        <charset val="134"/>
      </rPr>
      <t>意向公开网址</t>
    </r>
  </si>
  <si>
    <r>
      <rPr>
        <b/>
        <sz val="26"/>
        <rFont val="方正小标宋简体"/>
        <charset val="134"/>
      </rPr>
      <t>是否需要办理水保</t>
    </r>
  </si>
  <si>
    <r>
      <rPr>
        <b/>
        <sz val="26"/>
        <rFont val="方正小标宋简体"/>
        <charset val="134"/>
      </rPr>
      <t>与县水利局对接水土保持方案办理情况</t>
    </r>
  </si>
  <si>
    <r>
      <rPr>
        <b/>
        <sz val="26"/>
        <rFont val="方正小标宋简体"/>
        <charset val="134"/>
      </rPr>
      <t>环评手续办理时间</t>
    </r>
  </si>
  <si>
    <r>
      <rPr>
        <b/>
        <sz val="26"/>
        <rFont val="方正小标宋简体"/>
        <charset val="134"/>
      </rPr>
      <t>初步设计时间</t>
    </r>
  </si>
  <si>
    <r>
      <rPr>
        <b/>
        <sz val="26"/>
        <rFont val="方正小标宋简体"/>
        <charset val="134"/>
      </rPr>
      <t>审图时间</t>
    </r>
  </si>
  <si>
    <r>
      <rPr>
        <b/>
        <sz val="26"/>
        <rFont val="方正小标宋简体"/>
        <charset val="134"/>
      </rPr>
      <t>预算编制时间</t>
    </r>
  </si>
  <si>
    <r>
      <rPr>
        <b/>
        <sz val="26"/>
        <rFont val="方正小标宋简体"/>
        <charset val="134"/>
      </rPr>
      <t>预算控制价（万元）</t>
    </r>
  </si>
  <si>
    <r>
      <rPr>
        <b/>
        <sz val="26"/>
        <rFont val="方正小标宋简体"/>
        <charset val="134"/>
      </rPr>
      <t>招标代理机构名称</t>
    </r>
  </si>
  <si>
    <r>
      <rPr>
        <b/>
        <sz val="26"/>
        <rFont val="方正小标宋简体"/>
        <charset val="134"/>
      </rPr>
      <t>工程或采购挂网时间</t>
    </r>
  </si>
  <si>
    <r>
      <rPr>
        <b/>
        <sz val="26"/>
        <rFont val="方正小标宋简体"/>
        <charset val="134"/>
      </rPr>
      <t>挂网网址</t>
    </r>
  </si>
  <si>
    <r>
      <rPr>
        <b/>
        <sz val="26"/>
        <rFont val="方正小标宋简体"/>
        <charset val="134"/>
      </rPr>
      <t>开标时间</t>
    </r>
  </si>
  <si>
    <r>
      <rPr>
        <b/>
        <sz val="26"/>
        <rFont val="方正小标宋简体"/>
        <charset val="134"/>
      </rPr>
      <t>中标公示时间</t>
    </r>
  </si>
  <si>
    <r>
      <rPr>
        <b/>
        <sz val="26"/>
        <rFont val="方正小标宋简体"/>
        <charset val="134"/>
      </rPr>
      <t>中标公示网址</t>
    </r>
  </si>
  <si>
    <r>
      <rPr>
        <b/>
        <sz val="26"/>
        <rFont val="方正小标宋简体"/>
        <charset val="134"/>
      </rPr>
      <t>中标通知书号</t>
    </r>
  </si>
  <si>
    <r>
      <rPr>
        <b/>
        <sz val="26"/>
        <rFont val="方正小标宋简体"/>
        <charset val="134"/>
      </rPr>
      <t>中标企业名称</t>
    </r>
  </si>
  <si>
    <r>
      <rPr>
        <b/>
        <sz val="26"/>
        <rFont val="方正小标宋简体"/>
        <charset val="134"/>
      </rPr>
      <t>中标价（万元）</t>
    </r>
  </si>
  <si>
    <r>
      <rPr>
        <b/>
        <sz val="26"/>
        <rFont val="方正小标宋简体"/>
        <charset val="134"/>
      </rPr>
      <t>合同签订时间</t>
    </r>
  </si>
  <si>
    <r>
      <rPr>
        <b/>
        <sz val="26"/>
        <rFont val="方正小标宋简体"/>
        <charset val="134"/>
      </rPr>
      <t>合同约定开工日期</t>
    </r>
  </si>
  <si>
    <r>
      <rPr>
        <b/>
        <sz val="26"/>
        <rFont val="方正小标宋简体"/>
        <charset val="134"/>
      </rPr>
      <t>合同约定完工日期</t>
    </r>
  </si>
  <si>
    <t>实际开工时间</t>
  </si>
  <si>
    <t>实际完工时间</t>
  </si>
  <si>
    <t>县级联合验收时间</t>
  </si>
  <si>
    <r>
      <rPr>
        <b/>
        <sz val="26"/>
        <rFont val="方正小标宋简体"/>
        <charset val="134"/>
      </rPr>
      <t>审计时间</t>
    </r>
  </si>
  <si>
    <r>
      <rPr>
        <b/>
        <sz val="28"/>
        <rFont val="方正仿宋简体"/>
        <charset val="134"/>
      </rPr>
      <t>合计</t>
    </r>
  </si>
  <si>
    <r>
      <rPr>
        <sz val="28"/>
        <rFont val="方正仿宋简体"/>
        <charset val="134"/>
      </rPr>
      <t>巴楚县</t>
    </r>
    <r>
      <rPr>
        <sz val="28"/>
        <rFont val="Times New Roman"/>
        <charset val="134"/>
      </rPr>
      <t>2024</t>
    </r>
    <r>
      <rPr>
        <sz val="28"/>
        <rFont val="方正仿宋简体"/>
        <charset val="134"/>
      </rPr>
      <t>年度新型村集体经济补助项目</t>
    </r>
  </si>
  <si>
    <r>
      <rPr>
        <b/>
        <sz val="28"/>
        <rFont val="方正仿宋简体"/>
        <charset val="134"/>
      </rPr>
      <t>总投资：</t>
    </r>
    <r>
      <rPr>
        <sz val="28"/>
        <rFont val="Times New Roman"/>
        <charset val="134"/>
      </rPr>
      <t>714</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为进一步发展壮大村级集体经济，为阿瓦提镇</t>
    </r>
    <r>
      <rPr>
        <sz val="28"/>
        <rFont val="Times New Roman"/>
        <charset val="134"/>
      </rPr>
      <t>7</t>
    </r>
    <r>
      <rPr>
        <sz val="28"/>
        <rFont val="方正仿宋简体"/>
        <charset val="134"/>
      </rPr>
      <t>村、英吾斯塘乡</t>
    </r>
    <r>
      <rPr>
        <sz val="28"/>
        <rFont val="Times New Roman"/>
        <charset val="134"/>
      </rPr>
      <t>17</t>
    </r>
    <r>
      <rPr>
        <sz val="28"/>
        <rFont val="方正仿宋简体"/>
        <charset val="134"/>
      </rPr>
      <t>村、琼库尔恰克乡</t>
    </r>
    <r>
      <rPr>
        <sz val="28"/>
        <rFont val="Times New Roman"/>
        <charset val="134"/>
      </rPr>
      <t>13</t>
    </r>
    <r>
      <rPr>
        <sz val="28"/>
        <rFont val="方正仿宋简体"/>
        <charset val="134"/>
      </rPr>
      <t>村、琼库尔恰克乡</t>
    </r>
    <r>
      <rPr>
        <sz val="28"/>
        <rFont val="Times New Roman"/>
        <charset val="134"/>
      </rPr>
      <t>29</t>
    </r>
    <r>
      <rPr>
        <sz val="28"/>
        <rFont val="方正仿宋简体"/>
        <charset val="134"/>
      </rPr>
      <t>村、色力布亚镇</t>
    </r>
    <r>
      <rPr>
        <sz val="28"/>
        <rFont val="Times New Roman"/>
        <charset val="134"/>
      </rPr>
      <t>4</t>
    </r>
    <r>
      <rPr>
        <sz val="28"/>
        <rFont val="方正仿宋简体"/>
        <charset val="134"/>
      </rPr>
      <t>村、阿拉格尔乡</t>
    </r>
    <r>
      <rPr>
        <sz val="28"/>
        <rFont val="Times New Roman"/>
        <charset val="134"/>
      </rPr>
      <t>7</t>
    </r>
    <r>
      <rPr>
        <sz val="28"/>
        <rFont val="方正仿宋简体"/>
        <charset val="134"/>
      </rPr>
      <t>村、恰尔巴格乡</t>
    </r>
    <r>
      <rPr>
        <sz val="28"/>
        <rFont val="Times New Roman"/>
        <charset val="134"/>
      </rPr>
      <t>6</t>
    </r>
    <r>
      <rPr>
        <sz val="28"/>
        <rFont val="方正仿宋简体"/>
        <charset val="134"/>
      </rPr>
      <t>村等</t>
    </r>
    <r>
      <rPr>
        <sz val="28"/>
        <rFont val="Times New Roman"/>
        <charset val="134"/>
      </rPr>
      <t>7</t>
    </r>
    <r>
      <rPr>
        <sz val="28"/>
        <rFont val="方正仿宋简体"/>
        <charset val="134"/>
      </rPr>
      <t>个村实施发展壮大集体经济项目，每村计划投资</t>
    </r>
    <r>
      <rPr>
        <sz val="28"/>
        <rFont val="Times New Roman"/>
        <charset val="134"/>
      </rPr>
      <t>102</t>
    </r>
    <r>
      <rPr>
        <sz val="28"/>
        <rFont val="方正仿宋简体"/>
        <charset val="134"/>
      </rPr>
      <t>万元，</t>
    </r>
    <r>
      <rPr>
        <sz val="28"/>
        <rFont val="Times New Roman"/>
        <charset val="134"/>
      </rPr>
      <t>7</t>
    </r>
    <r>
      <rPr>
        <sz val="28"/>
        <rFont val="方正仿宋简体"/>
        <charset val="134"/>
      </rPr>
      <t>个村共投资</t>
    </r>
    <r>
      <rPr>
        <sz val="28"/>
        <rFont val="Times New Roman"/>
        <charset val="134"/>
      </rPr>
      <t>714</t>
    </r>
    <r>
      <rPr>
        <sz val="28"/>
        <rFont val="方正仿宋简体"/>
        <charset val="134"/>
      </rPr>
      <t>万元，在阿克萨克马热勒乡</t>
    </r>
    <r>
      <rPr>
        <sz val="28"/>
        <rFont val="Times New Roman"/>
        <charset val="134"/>
      </rPr>
      <t>13</t>
    </r>
    <r>
      <rPr>
        <sz val="28"/>
        <rFont val="方正仿宋简体"/>
        <charset val="134"/>
      </rPr>
      <t>村新建便民超市</t>
    </r>
    <r>
      <rPr>
        <sz val="28"/>
        <rFont val="Times New Roman"/>
        <charset val="134"/>
      </rPr>
      <t>2808.6</t>
    </r>
    <r>
      <rPr>
        <sz val="28"/>
        <rFont val="宋体"/>
        <charset val="134"/>
      </rPr>
      <t>㎡</t>
    </r>
    <r>
      <rPr>
        <sz val="28"/>
        <rFont val="方正仿宋简体"/>
        <charset val="134"/>
      </rPr>
      <t>（每个村</t>
    </r>
    <r>
      <rPr>
        <sz val="28"/>
        <rFont val="Times New Roman"/>
        <charset val="134"/>
      </rPr>
      <t>401.23</t>
    </r>
    <r>
      <rPr>
        <sz val="28"/>
        <rFont val="宋体"/>
        <charset val="134"/>
      </rPr>
      <t>㎡</t>
    </r>
    <r>
      <rPr>
        <sz val="28"/>
        <rFont val="方正仿宋简体"/>
        <charset val="134"/>
      </rPr>
      <t>），配套相关附属设施。项目建成后，所形成的固定资产纳入衔接项目资产管理，权属归村集体所有，每年可为</t>
    </r>
    <r>
      <rPr>
        <sz val="28"/>
        <rFont val="Times New Roman"/>
        <charset val="134"/>
      </rPr>
      <t>7</t>
    </r>
    <r>
      <rPr>
        <sz val="28"/>
        <rFont val="方正仿宋简体"/>
        <charset val="134"/>
      </rPr>
      <t>个村增加集体经济收入</t>
    </r>
    <r>
      <rPr>
        <sz val="28"/>
        <rFont val="Times New Roman"/>
        <charset val="134"/>
      </rPr>
      <t>28</t>
    </r>
    <r>
      <rPr>
        <sz val="28"/>
        <rFont val="方正仿宋简体"/>
        <charset val="134"/>
      </rPr>
      <t>万元（每个村</t>
    </r>
    <r>
      <rPr>
        <sz val="28"/>
        <rFont val="Times New Roman"/>
        <charset val="134"/>
      </rPr>
      <t>4</t>
    </r>
    <r>
      <rPr>
        <sz val="28"/>
        <rFont val="方正仿宋简体"/>
        <charset val="134"/>
      </rPr>
      <t>万元）。</t>
    </r>
  </si>
  <si>
    <r>
      <rPr>
        <sz val="28"/>
        <rFont val="方正仿宋简体"/>
        <charset val="134"/>
      </rPr>
      <t>县委组织部</t>
    </r>
  </si>
  <si>
    <r>
      <rPr>
        <sz val="28"/>
        <rFont val="方正仿宋简体"/>
        <charset val="134"/>
      </rPr>
      <t>已完成完成勘察、施工图纸设计、预算编制，正在审图、立项。</t>
    </r>
  </si>
  <si>
    <r>
      <rPr>
        <sz val="28"/>
        <rFont val="方正仿宋简体"/>
        <charset val="134"/>
      </rPr>
      <t>已于</t>
    </r>
    <r>
      <rPr>
        <sz val="28"/>
        <rFont val="Times New Roman"/>
        <charset val="134"/>
      </rPr>
      <t>4</t>
    </r>
    <r>
      <rPr>
        <sz val="28"/>
        <rFont val="方正仿宋简体"/>
        <charset val="134"/>
      </rPr>
      <t>月</t>
    </r>
    <r>
      <rPr>
        <sz val="28"/>
        <rFont val="Times New Roman"/>
        <charset val="134"/>
      </rPr>
      <t>18</t>
    </r>
    <r>
      <rPr>
        <sz val="28"/>
        <rFont val="方正仿宋简体"/>
        <charset val="134"/>
      </rPr>
      <t>日与新疆神龙建设工程有限责任公司签订合同，于</t>
    </r>
    <r>
      <rPr>
        <sz val="28"/>
        <rFont val="Times New Roman"/>
        <charset val="134"/>
      </rPr>
      <t>4</t>
    </r>
    <r>
      <rPr>
        <sz val="28"/>
        <rFont val="方正仿宋简体"/>
        <charset val="134"/>
      </rPr>
      <t>月</t>
    </r>
    <r>
      <rPr>
        <sz val="28"/>
        <rFont val="Times New Roman"/>
        <charset val="134"/>
      </rPr>
      <t>30</t>
    </r>
    <r>
      <rPr>
        <sz val="28"/>
        <rFont val="方正仿宋简体"/>
        <charset val="134"/>
      </rPr>
      <t>日已办理施工许可证，目前基础正在拆模，准备验基础，工程形象进度</t>
    </r>
    <r>
      <rPr>
        <sz val="28"/>
        <rFont val="Times New Roman"/>
        <charset val="134"/>
      </rPr>
      <t>30%</t>
    </r>
    <r>
      <rPr>
        <sz val="28"/>
        <rFont val="方正仿宋简体"/>
        <charset val="134"/>
      </rPr>
      <t>。</t>
    </r>
  </si>
  <si>
    <r>
      <rPr>
        <sz val="28"/>
        <rFont val="方正仿宋简体"/>
        <charset val="134"/>
      </rPr>
      <t>工程项目</t>
    </r>
  </si>
  <si>
    <r>
      <rPr>
        <sz val="28"/>
        <rFont val="方正仿宋简体"/>
        <charset val="134"/>
      </rPr>
      <t>是</t>
    </r>
  </si>
  <si>
    <r>
      <rPr>
        <sz val="28"/>
        <rFont val="方正仿宋简体"/>
        <charset val="134"/>
      </rPr>
      <t>巴发改项目〔</t>
    </r>
    <r>
      <rPr>
        <sz val="28"/>
        <rFont val="Times New Roman"/>
        <charset val="134"/>
      </rPr>
      <t>2024</t>
    </r>
    <r>
      <rPr>
        <sz val="28"/>
        <rFont val="方正仿宋简体"/>
        <charset val="134"/>
      </rPr>
      <t>〕</t>
    </r>
    <r>
      <rPr>
        <sz val="28"/>
        <rFont val="Times New Roman"/>
        <charset val="134"/>
      </rPr>
      <t>31</t>
    </r>
    <r>
      <rPr>
        <sz val="28"/>
        <rFont val="方正仿宋简体"/>
        <charset val="134"/>
      </rPr>
      <t>号</t>
    </r>
  </si>
  <si>
    <t>2402-653130-89-05-980632</t>
  </si>
  <si>
    <r>
      <rPr>
        <sz val="28"/>
        <rFont val="仿宋"/>
        <charset val="134"/>
      </rPr>
      <t>巴水保承诺字</t>
    </r>
    <r>
      <rPr>
        <sz val="28"/>
        <rFont val="Times New Roman"/>
        <charset val="134"/>
      </rPr>
      <t>[2024]22</t>
    </r>
    <r>
      <rPr>
        <sz val="28"/>
        <rFont val="仿宋"/>
        <charset val="134"/>
      </rPr>
      <t>号</t>
    </r>
  </si>
  <si>
    <r>
      <rPr>
        <sz val="28"/>
        <rFont val="方正仿宋简体"/>
        <charset val="134"/>
      </rPr>
      <t>新疆泓升项目管理有限公司</t>
    </r>
  </si>
  <si>
    <t>http://www.ggzykashi.cn/jyxx/001001/001001001/20240308/66b1a908-6db9-4e18-bd04-7d8724ff15bd.html</t>
  </si>
  <si>
    <t>http://www.ggzykashi.cn/jyxx/001001/001001004/20240415/b6180ff1-77d7-420f-823f-86290e8c91d8.html</t>
  </si>
  <si>
    <t>65313024022400284</t>
  </si>
  <si>
    <r>
      <rPr>
        <sz val="28"/>
        <rFont val="方正仿宋简体"/>
        <charset val="134"/>
      </rPr>
      <t>新疆神龙建设工程有限责任公司</t>
    </r>
  </si>
  <si>
    <r>
      <rPr>
        <sz val="28"/>
        <rFont val="方正仿宋简体"/>
        <charset val="0"/>
      </rPr>
      <t>巴楚县</t>
    </r>
    <r>
      <rPr>
        <sz val="28"/>
        <rFont val="Times New Roman"/>
        <charset val="0"/>
      </rPr>
      <t>2024</t>
    </r>
    <r>
      <rPr>
        <sz val="28"/>
        <rFont val="方正仿宋简体"/>
        <charset val="0"/>
      </rPr>
      <t>年小额贷款贴息补助项目</t>
    </r>
  </si>
  <si>
    <r>
      <rPr>
        <b/>
        <sz val="28"/>
        <rFont val="方正仿宋简体"/>
        <charset val="0"/>
      </rPr>
      <t>总投资：</t>
    </r>
    <r>
      <rPr>
        <sz val="28"/>
        <rFont val="Times New Roman"/>
        <charset val="0"/>
      </rPr>
      <t>1200</t>
    </r>
    <r>
      <rPr>
        <sz val="28"/>
        <rFont val="方正仿宋简体"/>
        <charset val="0"/>
      </rPr>
      <t>万元</t>
    </r>
    <r>
      <rPr>
        <sz val="28"/>
        <rFont val="Times New Roman"/>
        <charset val="0"/>
      </rPr>
      <t xml:space="preserve">
</t>
    </r>
    <r>
      <rPr>
        <b/>
        <sz val="28"/>
        <rFont val="方正仿宋简体"/>
        <charset val="0"/>
      </rPr>
      <t>建设内容：</t>
    </r>
    <r>
      <rPr>
        <sz val="28"/>
        <rFont val="方正仿宋简体"/>
        <charset val="0"/>
      </rPr>
      <t>为全县</t>
    </r>
    <r>
      <rPr>
        <sz val="28"/>
        <rFont val="Times New Roman"/>
        <charset val="0"/>
      </rPr>
      <t>7952</t>
    </r>
    <r>
      <rPr>
        <sz val="28"/>
        <rFont val="方正仿宋简体"/>
        <charset val="0"/>
      </rPr>
      <t>户脱贫人口、边缘易致贫户小额信贷给予贴息补助。</t>
    </r>
  </si>
  <si>
    <r>
      <rPr>
        <sz val="28"/>
        <rFont val="方正仿宋简体"/>
        <charset val="134"/>
      </rPr>
      <t>县农村合作经济发展中心</t>
    </r>
  </si>
  <si>
    <r>
      <rPr>
        <sz val="28"/>
        <rFont val="方正仿宋简体"/>
        <charset val="134"/>
      </rPr>
      <t>梁保卫</t>
    </r>
  </si>
  <si>
    <r>
      <rPr>
        <sz val="28"/>
        <rFont val="方正仿宋简体"/>
        <charset val="0"/>
      </rPr>
      <t>已完成实施方案编制工作，核实补助人员台账</t>
    </r>
  </si>
  <si>
    <r>
      <rPr>
        <sz val="28"/>
        <rFont val="方正仿宋简体"/>
        <charset val="0"/>
      </rPr>
      <t>已拨付第一季度脱贫人口和边缘易致贫户贴息资金</t>
    </r>
    <r>
      <rPr>
        <sz val="28"/>
        <rFont val="Times New Roman"/>
        <charset val="0"/>
      </rPr>
      <t>217.33</t>
    </r>
    <r>
      <rPr>
        <sz val="28"/>
        <rFont val="方正仿宋简体"/>
        <charset val="0"/>
      </rPr>
      <t>万元。</t>
    </r>
  </si>
  <si>
    <r>
      <rPr>
        <sz val="28"/>
        <rFont val="方正仿宋简体"/>
        <charset val="0"/>
      </rPr>
      <t>补助项目</t>
    </r>
  </si>
  <si>
    <r>
      <rPr>
        <sz val="28"/>
        <rFont val="方正仿宋简体"/>
        <charset val="0"/>
      </rPr>
      <t>否</t>
    </r>
  </si>
  <si>
    <r>
      <rPr>
        <sz val="28"/>
        <rFont val="方正仿宋简体"/>
        <charset val="134"/>
      </rPr>
      <t>巴楚县</t>
    </r>
    <r>
      <rPr>
        <sz val="28"/>
        <rFont val="Times New Roman"/>
        <charset val="134"/>
      </rPr>
      <t>2024</t>
    </r>
    <r>
      <rPr>
        <sz val="28"/>
        <rFont val="方正仿宋简体"/>
        <charset val="134"/>
      </rPr>
      <t>年联农益农</t>
    </r>
    <r>
      <rPr>
        <sz val="28"/>
        <rFont val="Times New Roman"/>
        <charset val="134"/>
      </rPr>
      <t>“</t>
    </r>
    <r>
      <rPr>
        <sz val="28"/>
        <rFont val="方正仿宋简体"/>
        <charset val="134"/>
      </rPr>
      <t>企业</t>
    </r>
    <r>
      <rPr>
        <sz val="28"/>
        <rFont val="Times New Roman"/>
        <charset val="134"/>
      </rPr>
      <t>+</t>
    </r>
    <r>
      <rPr>
        <sz val="28"/>
        <rFont val="方正仿宋简体"/>
        <charset val="134"/>
      </rPr>
      <t>农户</t>
    </r>
    <r>
      <rPr>
        <sz val="28"/>
        <rFont val="Times New Roman"/>
        <charset val="134"/>
      </rPr>
      <t>”</t>
    </r>
    <r>
      <rPr>
        <sz val="28"/>
        <rFont val="方正仿宋简体"/>
        <charset val="134"/>
      </rPr>
      <t>模式创新项目</t>
    </r>
  </si>
  <si>
    <r>
      <rPr>
        <b/>
        <sz val="28"/>
        <rFont val="方正仿宋简体"/>
        <charset val="134"/>
      </rPr>
      <t>总投资：</t>
    </r>
    <r>
      <rPr>
        <sz val="28"/>
        <rFont val="Times New Roman"/>
        <charset val="134"/>
      </rPr>
      <t>100</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依据《关于加快新疆肉羊产业高质量发展的实施意见》（新政办发〔</t>
    </r>
    <r>
      <rPr>
        <sz val="28"/>
        <rFont val="Times New Roman"/>
        <charset val="134"/>
      </rPr>
      <t>2023</t>
    </r>
    <r>
      <rPr>
        <sz val="28"/>
        <rFont val="方正仿宋简体"/>
        <charset val="134"/>
      </rPr>
      <t>〕</t>
    </r>
    <r>
      <rPr>
        <sz val="28"/>
        <rFont val="Times New Roman"/>
        <charset val="134"/>
      </rPr>
      <t>24</t>
    </r>
    <r>
      <rPr>
        <sz val="28"/>
        <rFont val="方正仿宋简体"/>
        <charset val="134"/>
      </rPr>
      <t>号）要求，坚持</t>
    </r>
    <r>
      <rPr>
        <sz val="28"/>
        <rFont val="Times New Roman"/>
        <charset val="134"/>
      </rPr>
      <t>“</t>
    </r>
    <r>
      <rPr>
        <sz val="28"/>
        <rFont val="方正仿宋简体"/>
        <charset val="134"/>
      </rPr>
      <t>先干后补、多干多补、干好再补</t>
    </r>
    <r>
      <rPr>
        <sz val="28"/>
        <rFont val="Times New Roman"/>
        <charset val="134"/>
      </rPr>
      <t>”</t>
    </r>
    <r>
      <rPr>
        <sz val="28"/>
        <rFont val="方正仿宋简体"/>
        <charset val="134"/>
      </rPr>
      <t>原则，以</t>
    </r>
    <r>
      <rPr>
        <sz val="28"/>
        <rFont val="Times New Roman"/>
        <charset val="134"/>
      </rPr>
      <t>“</t>
    </r>
    <r>
      <rPr>
        <sz val="28"/>
        <rFont val="方正仿宋简体"/>
        <charset val="134"/>
      </rPr>
      <t>企业</t>
    </r>
    <r>
      <rPr>
        <sz val="28"/>
        <rFont val="Times New Roman"/>
        <charset val="134"/>
      </rPr>
      <t>+</t>
    </r>
    <r>
      <rPr>
        <sz val="28"/>
        <rFont val="方正仿宋简体"/>
        <charset val="134"/>
      </rPr>
      <t>农户</t>
    </r>
    <r>
      <rPr>
        <sz val="28"/>
        <rFont val="Times New Roman"/>
        <charset val="134"/>
      </rPr>
      <t>”</t>
    </r>
    <r>
      <rPr>
        <sz val="28"/>
        <rFont val="方正仿宋简体"/>
        <charset val="134"/>
      </rPr>
      <t>的模式，发挥以奖代补激励作用，鼓励脱贫户、监测对象高质量发展庭院特色养殖，按照种母羊</t>
    </r>
    <r>
      <rPr>
        <sz val="28"/>
        <rFont val="Times New Roman"/>
        <charset val="134"/>
      </rPr>
      <t>500</t>
    </r>
    <r>
      <rPr>
        <sz val="28"/>
        <rFont val="方正仿宋简体"/>
        <charset val="134"/>
      </rPr>
      <t>元</t>
    </r>
    <r>
      <rPr>
        <sz val="28"/>
        <rFont val="Times New Roman"/>
        <charset val="134"/>
      </rPr>
      <t>/</t>
    </r>
    <r>
      <rPr>
        <sz val="28"/>
        <rFont val="方正仿宋简体"/>
        <charset val="134"/>
      </rPr>
      <t>只的标准进行奖补到户，按照国家湖羊鉴定标准至少达到二级以上标准予以补贴。</t>
    </r>
    <r>
      <rPr>
        <sz val="28"/>
        <rFont val="Times New Roman"/>
        <charset val="134"/>
      </rPr>
      <t>2024</t>
    </r>
    <r>
      <rPr>
        <sz val="28"/>
        <rFont val="方正仿宋简体"/>
        <charset val="134"/>
      </rPr>
      <t>年计划补贴</t>
    </r>
    <r>
      <rPr>
        <sz val="28"/>
        <rFont val="Times New Roman"/>
        <charset val="134"/>
      </rPr>
      <t>2000</t>
    </r>
    <r>
      <rPr>
        <sz val="28"/>
        <rFont val="方正仿宋简体"/>
        <charset val="134"/>
      </rPr>
      <t>只。</t>
    </r>
  </si>
  <si>
    <r>
      <rPr>
        <sz val="28"/>
        <rFont val="方正仿宋简体"/>
        <charset val="134"/>
      </rPr>
      <t>县畜牧兽医局</t>
    </r>
  </si>
  <si>
    <r>
      <rPr>
        <sz val="28"/>
        <rFont val="方正仿宋简体"/>
        <charset val="134"/>
      </rPr>
      <t>任述强</t>
    </r>
  </si>
  <si>
    <r>
      <rPr>
        <sz val="28"/>
        <rFont val="方正仿宋简体"/>
        <charset val="0"/>
      </rPr>
      <t>正在进行湖羊购置人员名单及数量摸底。</t>
    </r>
  </si>
  <si>
    <r>
      <rPr>
        <sz val="28"/>
        <rFont val="方正仿宋简体"/>
        <charset val="0"/>
      </rPr>
      <t>目前各乡镇已购买湖羊</t>
    </r>
    <r>
      <rPr>
        <sz val="28"/>
        <rFont val="Times New Roman"/>
        <charset val="0"/>
      </rPr>
      <t>1696</t>
    </r>
    <r>
      <rPr>
        <sz val="28"/>
        <rFont val="方正仿宋简体"/>
        <charset val="0"/>
      </rPr>
      <t>只，已完成县级验收，目前已完成</t>
    </r>
    <r>
      <rPr>
        <sz val="28"/>
        <rFont val="Times New Roman"/>
        <charset val="0"/>
      </rPr>
      <t>643</t>
    </r>
    <r>
      <rPr>
        <sz val="28"/>
        <rFont val="方正仿宋简体"/>
        <charset val="0"/>
      </rPr>
      <t>只补贴发放工作，补贴资金</t>
    </r>
    <r>
      <rPr>
        <sz val="28"/>
        <rFont val="Times New Roman"/>
        <charset val="0"/>
      </rPr>
      <t>32.15</t>
    </r>
    <r>
      <rPr>
        <sz val="28"/>
        <rFont val="方正仿宋简体"/>
        <charset val="0"/>
      </rPr>
      <t>万元。其他乡镇补贴资金材料正在审核。</t>
    </r>
  </si>
  <si>
    <r>
      <rPr>
        <sz val="28"/>
        <rFont val="方正仿宋简体"/>
        <charset val="134"/>
      </rPr>
      <t>巴楚县</t>
    </r>
    <r>
      <rPr>
        <sz val="28"/>
        <rFont val="Times New Roman"/>
        <charset val="134"/>
      </rPr>
      <t>2024</t>
    </r>
    <r>
      <rPr>
        <sz val="28"/>
        <rFont val="方正仿宋简体"/>
        <charset val="134"/>
      </rPr>
      <t>年阿瓦提镇土地碎片化整理及农田水利附属设施建设项目</t>
    </r>
  </si>
  <si>
    <r>
      <rPr>
        <b/>
        <sz val="28"/>
        <rFont val="方正仿宋简体"/>
        <charset val="134"/>
      </rPr>
      <t>总投资：</t>
    </r>
    <r>
      <rPr>
        <sz val="28"/>
        <rFont val="Times New Roman"/>
        <charset val="134"/>
      </rPr>
      <t>155</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为阿瓦提镇</t>
    </r>
    <r>
      <rPr>
        <sz val="28"/>
        <rFont val="Times New Roman"/>
        <charset val="134"/>
      </rPr>
      <t>4</t>
    </r>
    <r>
      <rPr>
        <sz val="28"/>
        <rFont val="方正仿宋简体"/>
        <charset val="134"/>
      </rPr>
      <t>村实施碎片化整理及高效节水</t>
    </r>
    <r>
      <rPr>
        <sz val="28"/>
        <rFont val="Times New Roman"/>
        <charset val="134"/>
      </rPr>
      <t>824.09</t>
    </r>
    <r>
      <rPr>
        <sz val="28"/>
        <rFont val="方正仿宋简体"/>
        <charset val="134"/>
      </rPr>
      <t>亩，其中土地平整加高效节水改造</t>
    </r>
    <r>
      <rPr>
        <sz val="28"/>
        <rFont val="Times New Roman"/>
        <charset val="134"/>
      </rPr>
      <t>367.11</t>
    </r>
    <r>
      <rPr>
        <sz val="28"/>
        <rFont val="方正仿宋简体"/>
        <charset val="134"/>
      </rPr>
      <t>亩，单独高效节水面积</t>
    </r>
    <r>
      <rPr>
        <sz val="28"/>
        <rFont val="Times New Roman"/>
        <charset val="134"/>
      </rPr>
      <t>456.98</t>
    </r>
    <r>
      <rPr>
        <sz val="28"/>
        <rFont val="方正仿宋简体"/>
        <charset val="134"/>
      </rPr>
      <t>亩；新建</t>
    </r>
    <r>
      <rPr>
        <sz val="28"/>
        <rFont val="Times New Roman"/>
        <charset val="134"/>
      </rPr>
      <t>2</t>
    </r>
    <r>
      <rPr>
        <sz val="28"/>
        <rFont val="方正仿宋简体"/>
        <charset val="134"/>
      </rPr>
      <t>个加压滴灌系统，其中埋设</t>
    </r>
    <r>
      <rPr>
        <sz val="28"/>
        <rFont val="Times New Roman"/>
        <charset val="134"/>
      </rPr>
      <t>PVC-M</t>
    </r>
    <r>
      <rPr>
        <sz val="28"/>
        <rFont val="方正仿宋简体"/>
        <charset val="134"/>
      </rPr>
      <t>塑料管</t>
    </r>
    <r>
      <rPr>
        <sz val="28"/>
        <rFont val="Times New Roman"/>
        <charset val="134"/>
      </rPr>
      <t>11.75km</t>
    </r>
    <r>
      <rPr>
        <sz val="28"/>
        <rFont val="方正仿宋简体"/>
        <charset val="134"/>
      </rPr>
      <t>，沉砂池</t>
    </r>
    <r>
      <rPr>
        <sz val="28"/>
        <rFont val="Times New Roman"/>
        <charset val="134"/>
      </rPr>
      <t>1</t>
    </r>
    <r>
      <rPr>
        <sz val="28"/>
        <rFont val="方正仿宋简体"/>
        <charset val="134"/>
      </rPr>
      <t>座，首部管理房</t>
    </r>
    <r>
      <rPr>
        <sz val="28"/>
        <rFont val="Times New Roman"/>
        <charset val="134"/>
      </rPr>
      <t>2</t>
    </r>
    <r>
      <rPr>
        <sz val="28"/>
        <rFont val="方正仿宋简体"/>
        <charset val="134"/>
      </rPr>
      <t>座，</t>
    </r>
    <r>
      <rPr>
        <sz val="28"/>
        <rFont val="Times New Roman"/>
        <charset val="134"/>
      </rPr>
      <t>10kv</t>
    </r>
    <r>
      <rPr>
        <sz val="28"/>
        <rFont val="方正仿宋简体"/>
        <charset val="134"/>
      </rPr>
      <t>输电线路</t>
    </r>
    <r>
      <rPr>
        <sz val="28"/>
        <rFont val="Times New Roman"/>
        <charset val="134"/>
      </rPr>
      <t>700m</t>
    </r>
    <r>
      <rPr>
        <sz val="28"/>
        <rFont val="方正仿宋简体"/>
        <charset val="134"/>
      </rPr>
      <t>，配套相关附属设施。项目建成后，所形成的固定资产纳入衔接项目资产管理，权属归村集体所有。</t>
    </r>
  </si>
  <si>
    <r>
      <rPr>
        <sz val="28"/>
        <rFont val="方正仿宋简体"/>
        <charset val="134"/>
      </rPr>
      <t>阿瓦提镇</t>
    </r>
  </si>
  <si>
    <r>
      <rPr>
        <sz val="28"/>
        <rFont val="方正仿宋简体"/>
        <charset val="134"/>
      </rPr>
      <t>耿德一、罗建新</t>
    </r>
  </si>
  <si>
    <r>
      <rPr>
        <sz val="28"/>
        <rFont val="方正仿宋简体"/>
        <charset val="0"/>
      </rPr>
      <t>已于</t>
    </r>
    <r>
      <rPr>
        <sz val="28"/>
        <rFont val="Times New Roman"/>
        <charset val="0"/>
      </rPr>
      <t>1</t>
    </r>
    <r>
      <rPr>
        <sz val="28"/>
        <rFont val="方正仿宋简体"/>
        <charset val="0"/>
      </rPr>
      <t>月</t>
    </r>
    <r>
      <rPr>
        <sz val="28"/>
        <rFont val="Times New Roman"/>
        <charset val="0"/>
      </rPr>
      <t>26</t>
    </r>
    <r>
      <rPr>
        <sz val="28"/>
        <rFont val="方正仿宋简体"/>
        <charset val="0"/>
      </rPr>
      <t>日取得可研批复，正在办理采购手续</t>
    </r>
  </si>
  <si>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日与新疆忠浩建设工程有限公司签订合同，泵房已完成建设，土地平整需小麦收割后进行，暂不具备施工条件，工程形象进度</t>
    </r>
    <r>
      <rPr>
        <sz val="28"/>
        <rFont val="Times New Roman"/>
        <charset val="0"/>
      </rPr>
      <t>6%</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</si>
  <si>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8</t>
    </r>
    <r>
      <rPr>
        <sz val="28"/>
        <rFont val="方正仿宋简体"/>
        <charset val="0"/>
      </rPr>
      <t>号</t>
    </r>
  </si>
  <si>
    <t>2401-653130-20-01-342786</t>
  </si>
  <si>
    <t>http://www.ccgp-xinjiang.gov.cn/site/detail?categoryCode=ZcyAnnouncement&amp;parentId=3661&amp;articleId=CM/qTAucAIbSf72+5iSU/w==&amp;utm=site.site-PC-42169.1045-pc-wsg-mainSearchPage-front.2.14e49700bb5a11ee8400872d0f2c803a</t>
  </si>
  <si>
    <r>
      <rPr>
        <sz val="28"/>
        <rFont val="方正仿宋简体"/>
        <charset val="0"/>
      </rPr>
      <t>是</t>
    </r>
  </si>
  <si>
    <r>
      <rPr>
        <sz val="28"/>
        <rFont val="方正仿宋简体"/>
        <charset val="0"/>
      </rPr>
      <t>巴水保字</t>
    </r>
    <r>
      <rPr>
        <sz val="28"/>
        <rFont val="Times New Roman"/>
        <charset val="0"/>
      </rPr>
      <t>[2024]13</t>
    </r>
    <r>
      <rPr>
        <sz val="28"/>
        <rFont val="方正仿宋简体"/>
        <charset val="0"/>
      </rPr>
      <t>号</t>
    </r>
  </si>
  <si>
    <r>
      <rPr>
        <sz val="28"/>
        <rFont val="方正仿宋简体"/>
        <charset val="134"/>
      </rPr>
      <t>新疆邦升项目管理有限公司</t>
    </r>
  </si>
  <si>
    <t>http://www.ccgp-xinjiang.gov.cn/site/detail?categoryCode=ZcyAnnouncement&amp;parentId=3661&amp;articleId=I0OytFmue5GiLNq+ZzA4Fw==&amp;utm=site.site-PC-42169.1045-pc-wsg-mainSearchPage-front.2.0bf5c6d0e5d711eea6cd0d3b07b580e3</t>
  </si>
  <si>
    <t>http://www.ccgp-xinjiang.gov.cn/site/detail?categoryCode=ZcyAnnouncement&amp;parentId=3661&amp;articleId=hoAR4DPktj4hqQHztnGOFw==&amp;utm=site.site-PC-42169.1045-pc-wsg-mainSearchPage-front.2.0bf5c6d0e5d711eea6cd0d3b07b580e3</t>
  </si>
  <si>
    <t>XJBSCG-2024- 02</t>
  </si>
  <si>
    <r>
      <rPr>
        <sz val="28"/>
        <rFont val="方正仿宋简体"/>
        <charset val="0"/>
      </rPr>
      <t>新疆神鹿水利水电工程有限公司</t>
    </r>
  </si>
  <si>
    <r>
      <rPr>
        <sz val="28"/>
        <rFont val="方正仿宋简体"/>
        <charset val="134"/>
      </rPr>
      <t>巴楚县</t>
    </r>
    <r>
      <rPr>
        <sz val="28"/>
        <rFont val="Times New Roman"/>
        <charset val="134"/>
      </rPr>
      <t>2024</t>
    </r>
    <r>
      <rPr>
        <sz val="28"/>
        <rFont val="方正仿宋简体"/>
        <charset val="134"/>
      </rPr>
      <t>年英吾斯塘乡土地碎片化整理及农田水利附属设施建设项目</t>
    </r>
  </si>
  <si>
    <r>
      <rPr>
        <b/>
        <sz val="28"/>
        <rFont val="方正仿宋简体"/>
        <charset val="134"/>
      </rPr>
      <t>总投资：</t>
    </r>
    <r>
      <rPr>
        <sz val="28"/>
        <rFont val="Times New Roman"/>
        <charset val="134"/>
      </rPr>
      <t>530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为英吾斯塘乡</t>
    </r>
    <r>
      <rPr>
        <sz val="28"/>
        <rFont val="Times New Roman"/>
        <charset val="134"/>
      </rPr>
      <t>2</t>
    </r>
    <r>
      <rPr>
        <sz val="28"/>
        <rFont val="方正仿宋简体"/>
        <charset val="134"/>
      </rPr>
      <t>村、</t>
    </r>
    <r>
      <rPr>
        <sz val="28"/>
        <rFont val="Times New Roman"/>
        <charset val="134"/>
      </rPr>
      <t>7</t>
    </r>
    <r>
      <rPr>
        <sz val="28"/>
        <rFont val="方正仿宋简体"/>
        <charset val="134"/>
      </rPr>
      <t>村实施土地碎片化整理及高效节水</t>
    </r>
    <r>
      <rPr>
        <sz val="28"/>
        <rFont val="Times New Roman"/>
        <charset val="134"/>
      </rPr>
      <t>2266.49</t>
    </r>
    <r>
      <rPr>
        <sz val="28"/>
        <rFont val="方正仿宋简体"/>
        <charset val="134"/>
      </rPr>
      <t>亩，新建加压滴灌系统</t>
    </r>
    <r>
      <rPr>
        <sz val="28"/>
        <rFont val="Times New Roman"/>
        <charset val="134"/>
      </rPr>
      <t>5</t>
    </r>
    <r>
      <rPr>
        <sz val="28"/>
        <rFont val="方正仿宋简体"/>
        <charset val="134"/>
      </rPr>
      <t>个，其中埋设</t>
    </r>
    <r>
      <rPr>
        <sz val="28"/>
        <rFont val="Times New Roman"/>
        <charset val="134"/>
      </rPr>
      <t>PVC-M</t>
    </r>
    <r>
      <rPr>
        <sz val="28"/>
        <rFont val="方正仿宋简体"/>
        <charset val="134"/>
      </rPr>
      <t>塑料管</t>
    </r>
    <r>
      <rPr>
        <sz val="28"/>
        <rFont val="Times New Roman"/>
        <charset val="134"/>
      </rPr>
      <t>29.52km</t>
    </r>
    <r>
      <rPr>
        <sz val="28"/>
        <rFont val="方正仿宋简体"/>
        <charset val="134"/>
      </rPr>
      <t>、沉砂池</t>
    </r>
    <r>
      <rPr>
        <sz val="28"/>
        <rFont val="Times New Roman"/>
        <charset val="134"/>
      </rPr>
      <t>4</t>
    </r>
    <r>
      <rPr>
        <sz val="28"/>
        <rFont val="方正仿宋简体"/>
        <charset val="134"/>
      </rPr>
      <t>座、首部管理房</t>
    </r>
    <r>
      <rPr>
        <sz val="28"/>
        <rFont val="Times New Roman"/>
        <charset val="134"/>
      </rPr>
      <t>4</t>
    </r>
    <r>
      <rPr>
        <sz val="28"/>
        <rFont val="方正仿宋简体"/>
        <charset val="134"/>
      </rPr>
      <t>座，配套相关附属设施。</t>
    </r>
  </si>
  <si>
    <r>
      <rPr>
        <sz val="28"/>
        <rFont val="方正仿宋简体"/>
        <charset val="134"/>
      </rPr>
      <t>英吾斯塘乡</t>
    </r>
  </si>
  <si>
    <r>
      <rPr>
        <sz val="28"/>
        <rFont val="方正仿宋简体"/>
        <charset val="134"/>
      </rPr>
      <t>耿德一、李黎利</t>
    </r>
  </si>
  <si>
    <r>
      <rPr>
        <sz val="28"/>
        <rFont val="方正仿宋简体"/>
        <charset val="0"/>
      </rPr>
      <t>已完成设计图，正在编制可研，用地审批。</t>
    </r>
  </si>
  <si>
    <r>
      <rPr>
        <sz val="26"/>
        <rFont val="方正仿宋简体"/>
        <charset val="0"/>
      </rPr>
      <t>已于</t>
    </r>
    <r>
      <rPr>
        <sz val="26"/>
        <rFont val="Times New Roman"/>
        <charset val="0"/>
      </rPr>
      <t>3</t>
    </r>
    <r>
      <rPr>
        <sz val="26"/>
        <rFont val="方正仿宋简体"/>
        <charset val="0"/>
      </rPr>
      <t>月</t>
    </r>
    <r>
      <rPr>
        <sz val="26"/>
        <rFont val="Times New Roman"/>
        <charset val="0"/>
      </rPr>
      <t>20</t>
    </r>
    <r>
      <rPr>
        <sz val="26"/>
        <rFont val="方正仿宋简体"/>
        <charset val="0"/>
      </rPr>
      <t>日与新疆忠浩建设工程有限公司签订合同，已完成</t>
    </r>
    <r>
      <rPr>
        <sz val="26"/>
        <rFont val="Times New Roman"/>
        <charset val="0"/>
      </rPr>
      <t>4</t>
    </r>
    <r>
      <rPr>
        <sz val="26"/>
        <rFont val="方正仿宋简体"/>
        <charset val="0"/>
      </rPr>
      <t>个沉砂池开挖、清水池</t>
    </r>
    <r>
      <rPr>
        <sz val="26"/>
        <rFont val="Times New Roman"/>
        <charset val="0"/>
      </rPr>
      <t>4</t>
    </r>
    <r>
      <rPr>
        <sz val="26"/>
        <rFont val="方正仿宋简体"/>
        <charset val="0"/>
      </rPr>
      <t>个商砼浇筑已回填，沉砂池混凝土浇筑</t>
    </r>
    <r>
      <rPr>
        <sz val="26"/>
        <rFont val="Times New Roman"/>
        <charset val="0"/>
      </rPr>
      <t>3</t>
    </r>
    <r>
      <rPr>
        <sz val="26"/>
        <rFont val="方正仿宋简体"/>
        <charset val="0"/>
      </rPr>
      <t>个，沉砂池</t>
    </r>
    <r>
      <rPr>
        <sz val="26"/>
        <rFont val="Times New Roman"/>
        <charset val="0"/>
      </rPr>
      <t>4</t>
    </r>
    <r>
      <rPr>
        <sz val="26"/>
        <rFont val="方正仿宋简体"/>
        <charset val="0"/>
      </rPr>
      <t>正在进行压顶混凝土浇筑，土地平整完成</t>
    </r>
    <r>
      <rPr>
        <sz val="26"/>
        <rFont val="Times New Roman"/>
        <charset val="0"/>
      </rPr>
      <t>1800</t>
    </r>
    <r>
      <rPr>
        <sz val="26"/>
        <rFont val="方正仿宋简体"/>
        <charset val="0"/>
      </rPr>
      <t>亩，泵房砌砖</t>
    </r>
    <r>
      <rPr>
        <sz val="26"/>
        <rFont val="Times New Roman"/>
        <charset val="0"/>
      </rPr>
      <t>4</t>
    </r>
    <r>
      <rPr>
        <sz val="26"/>
        <rFont val="方正仿宋简体"/>
        <charset val="0"/>
      </rPr>
      <t>个，滴灌管网开挖安装完成，阀门井、检查井、排水井安装已完成，高压线路电线杆已安装待拉线，工程形象进度</t>
    </r>
    <r>
      <rPr>
        <sz val="26"/>
        <rFont val="Times New Roman"/>
        <charset val="0"/>
      </rPr>
      <t>90%</t>
    </r>
    <r>
      <rPr>
        <sz val="26"/>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</si>
  <si>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29</t>
    </r>
    <r>
      <rPr>
        <sz val="28"/>
        <rFont val="方正仿宋简体"/>
        <charset val="0"/>
      </rPr>
      <t>号</t>
    </r>
  </si>
  <si>
    <t>2402-653130-20-05-648479</t>
  </si>
  <si>
    <t>巴水保字[2024]23号</t>
  </si>
  <si>
    <t>http://www.ggzykashi.cn/jyxx/001008/001008001/20240220/eae81dbe-540f-4572-8547-1e2ea3e99906.html</t>
  </si>
  <si>
    <t>http://www.ggzykashi.cn/jyxx/001008/001008004/20240318/a54ea0c4-24df-482b-83e5-c7d381870f82.html</t>
  </si>
  <si>
    <t>E6531003908001390</t>
  </si>
  <si>
    <r>
      <rPr>
        <sz val="28"/>
        <rFont val="方正仿宋简体"/>
        <charset val="0"/>
      </rPr>
      <t>新疆忠浩建设工程有限公司</t>
    </r>
  </si>
  <si>
    <r>
      <rPr>
        <sz val="28"/>
        <rFont val="方正仿宋简体"/>
        <charset val="134"/>
      </rPr>
      <t>巴楚县</t>
    </r>
    <r>
      <rPr>
        <sz val="28"/>
        <rFont val="Times New Roman"/>
        <charset val="134"/>
      </rPr>
      <t>2024</t>
    </r>
    <r>
      <rPr>
        <sz val="28"/>
        <rFont val="方正仿宋简体"/>
        <charset val="134"/>
      </rPr>
      <t>年阿克萨克马热勒乡土地碎片化整理及农田水利附属设施建设项目</t>
    </r>
  </si>
  <si>
    <r>
      <rPr>
        <b/>
        <sz val="28"/>
        <rFont val="方正仿宋简体"/>
        <charset val="134"/>
      </rPr>
      <t>总投资：</t>
    </r>
    <r>
      <rPr>
        <sz val="28"/>
        <rFont val="Times New Roman"/>
        <charset val="134"/>
      </rPr>
      <t>255</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为阿克萨克马热勒乡</t>
    </r>
    <r>
      <rPr>
        <sz val="28"/>
        <rFont val="Times New Roman"/>
        <charset val="134"/>
      </rPr>
      <t>3</t>
    </r>
    <r>
      <rPr>
        <sz val="28"/>
        <rFont val="方正仿宋简体"/>
        <charset val="134"/>
      </rPr>
      <t>村、</t>
    </r>
    <r>
      <rPr>
        <sz val="28"/>
        <rFont val="Times New Roman"/>
        <charset val="134"/>
      </rPr>
      <t>10</t>
    </r>
    <r>
      <rPr>
        <sz val="28"/>
        <rFont val="方正仿宋简体"/>
        <charset val="134"/>
      </rPr>
      <t>村实施碎片化整理及高效节水</t>
    </r>
    <r>
      <rPr>
        <sz val="28"/>
        <rFont val="Times New Roman"/>
        <charset val="134"/>
      </rPr>
      <t>1307.16</t>
    </r>
    <r>
      <rPr>
        <sz val="28"/>
        <rFont val="方正仿宋简体"/>
        <charset val="134"/>
      </rPr>
      <t>亩，其中：土地平整</t>
    </r>
    <r>
      <rPr>
        <sz val="28"/>
        <rFont val="Times New Roman"/>
        <charset val="134"/>
      </rPr>
      <t>350.07</t>
    </r>
    <r>
      <rPr>
        <sz val="28"/>
        <rFont val="方正仿宋简体"/>
        <charset val="134"/>
      </rPr>
      <t>亩、高效节水面积</t>
    </r>
    <r>
      <rPr>
        <sz val="28"/>
        <rFont val="Times New Roman"/>
        <charset val="134"/>
      </rPr>
      <t>1280.99</t>
    </r>
    <r>
      <rPr>
        <sz val="28"/>
        <rFont val="方正仿宋简体"/>
        <charset val="134"/>
      </rPr>
      <t>亩；新建</t>
    </r>
    <r>
      <rPr>
        <sz val="28"/>
        <rFont val="Times New Roman"/>
        <charset val="134"/>
      </rPr>
      <t>2</t>
    </r>
    <r>
      <rPr>
        <sz val="28"/>
        <rFont val="方正仿宋简体"/>
        <charset val="134"/>
      </rPr>
      <t>个加压滴灌系统，其中埋设</t>
    </r>
    <r>
      <rPr>
        <sz val="28"/>
        <rFont val="Times New Roman"/>
        <charset val="134"/>
      </rPr>
      <t>PVC-M</t>
    </r>
    <r>
      <rPr>
        <sz val="28"/>
        <rFont val="方正仿宋简体"/>
        <charset val="134"/>
      </rPr>
      <t>塑料管</t>
    </r>
    <r>
      <rPr>
        <sz val="28"/>
        <rFont val="Times New Roman"/>
        <charset val="134"/>
      </rPr>
      <t>16.384km</t>
    </r>
    <r>
      <rPr>
        <sz val="28"/>
        <rFont val="方正仿宋简体"/>
        <charset val="134"/>
      </rPr>
      <t>，沉砂池</t>
    </r>
    <r>
      <rPr>
        <sz val="28"/>
        <rFont val="Times New Roman"/>
        <charset val="134"/>
      </rPr>
      <t>2</t>
    </r>
    <r>
      <rPr>
        <sz val="28"/>
        <rFont val="方正仿宋简体"/>
        <charset val="134"/>
      </rPr>
      <t>座，首部管理房</t>
    </r>
    <r>
      <rPr>
        <sz val="28"/>
        <rFont val="Times New Roman"/>
        <charset val="134"/>
      </rPr>
      <t>2</t>
    </r>
    <r>
      <rPr>
        <sz val="28"/>
        <rFont val="方正仿宋简体"/>
        <charset val="134"/>
      </rPr>
      <t>座，配套相关附属设施。项目建成后，所形成的固定资产纳入衔接项目资产管理，权属归村集体所有。</t>
    </r>
  </si>
  <si>
    <r>
      <rPr>
        <sz val="28"/>
        <rFont val="方正仿宋简体"/>
        <charset val="134"/>
      </rPr>
      <t>阿克萨克马热勒乡</t>
    </r>
  </si>
  <si>
    <r>
      <rPr>
        <sz val="28"/>
        <rFont val="方正仿宋简体"/>
        <charset val="134"/>
      </rPr>
      <t>耿德一、卢增响</t>
    </r>
  </si>
  <si>
    <r>
      <rPr>
        <sz val="28"/>
        <rFont val="方正仿宋简体"/>
        <charset val="0"/>
      </rPr>
      <t>已完成测绘；已选定泵房及沉砂池修建位置；设计方案已完成，正在出施工设计图；施工设计图已出；已完成预算、可研编制，正在发改委审核可研。</t>
    </r>
  </si>
  <si>
    <r>
      <rPr>
        <sz val="28"/>
        <rFont val="方正仿宋简体"/>
        <charset val="0"/>
      </rPr>
      <t>于</t>
    </r>
    <r>
      <rPr>
        <sz val="28"/>
        <rFont val="Times New Roman"/>
        <charset val="0"/>
      </rPr>
      <t>3</t>
    </r>
    <r>
      <rPr>
        <sz val="28"/>
        <rFont val="方正仿宋简体"/>
        <charset val="0"/>
      </rPr>
      <t>月</t>
    </r>
    <r>
      <rPr>
        <sz val="28"/>
        <rFont val="Times New Roman"/>
        <charset val="0"/>
      </rPr>
      <t>21</t>
    </r>
    <r>
      <rPr>
        <sz val="28"/>
        <rFont val="方正仿宋简体"/>
        <charset val="0"/>
      </rPr>
      <t>日与新疆神鹿水利水电工程有限公司签订合同，已于</t>
    </r>
    <r>
      <rPr>
        <sz val="28"/>
        <rFont val="Times New Roman"/>
        <charset val="0"/>
      </rPr>
      <t>5</t>
    </r>
    <r>
      <rPr>
        <sz val="28"/>
        <rFont val="方正仿宋简体"/>
        <charset val="0"/>
      </rPr>
      <t>月</t>
    </r>
    <r>
      <rPr>
        <sz val="28"/>
        <rFont val="Times New Roman"/>
        <charset val="0"/>
      </rPr>
      <t>27</t>
    </r>
    <r>
      <rPr>
        <sz val="28"/>
        <rFont val="方正仿宋简体"/>
        <charset val="0"/>
      </rPr>
      <t>日完工。</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</si>
  <si>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27</t>
    </r>
    <r>
      <rPr>
        <sz val="28"/>
        <rFont val="方正仿宋简体"/>
        <charset val="0"/>
      </rPr>
      <t>号</t>
    </r>
  </si>
  <si>
    <t>2402-653130-04-05-968356</t>
  </si>
  <si>
    <t>http://www.ccgp-xinjiang.gov.cn/site/detail?categoryCode=ZcyAnnouncement&amp;parentId=3661&amp;articleId=z/tjAiKQ1V/8UZ93TMMCrg==&amp;utm=site.site-PC-42169.1045-pc-wsg-mainSearchPage-front.1.14e49700bb5a11ee8400872d0f2c803a</t>
  </si>
  <si>
    <r>
      <rPr>
        <sz val="28"/>
        <rFont val="方正仿宋简体"/>
        <charset val="134"/>
      </rPr>
      <t>巴水保字</t>
    </r>
    <r>
      <rPr>
        <sz val="28"/>
        <rFont val="Times New Roman"/>
        <charset val="134"/>
      </rPr>
      <t>[2024]16</t>
    </r>
    <r>
      <rPr>
        <sz val="28"/>
        <rFont val="方正仿宋简体"/>
        <charset val="134"/>
      </rPr>
      <t>号</t>
    </r>
  </si>
  <si>
    <t>http://www.ccgp-xinjiang.gov.cn/site/detail?categoryCode=ZcyAnnouncement&amp;parentId=3661&amp;articleId=2BvWlqyZqdeivf4+XQxDHw==&amp;utm=site.site-PC-42169.1045-pc-wsg-mainSearchPage-front.16.0bf5c6d0e5d711eea6cd0d3b07b580e3</t>
  </si>
  <si>
    <t>http://www.ccgp-xinjiang.gov.cn/site/detail?categoryCode=ZcyAnnouncement&amp;parentId=3661&amp;articleId=sFQJ4YPMGIIhY/kVAinnJw==&amp;utm=site.site-PC-42169.1045-pc-wsg-mainSearchPage-front.16.0bf5c6d0e5d711eea6cd0d3b07b580e3</t>
  </si>
  <si>
    <t xml:space="preserve">XJBSCG-2024- 01 </t>
  </si>
  <si>
    <r>
      <rPr>
        <sz val="28"/>
        <rFont val="方正仿宋简体"/>
        <charset val="134"/>
      </rPr>
      <t>巴楚县</t>
    </r>
    <r>
      <rPr>
        <sz val="28"/>
        <rFont val="Times New Roman"/>
        <charset val="134"/>
      </rPr>
      <t>2024</t>
    </r>
    <r>
      <rPr>
        <sz val="28"/>
        <rFont val="方正仿宋简体"/>
        <charset val="134"/>
      </rPr>
      <t>年夏马勒乡土地碎片化整理及农田水利附属设施建设项目</t>
    </r>
  </si>
  <si>
    <r>
      <rPr>
        <b/>
        <sz val="28"/>
        <rFont val="方正仿宋简体"/>
        <charset val="134"/>
      </rPr>
      <t>总投资：</t>
    </r>
    <r>
      <rPr>
        <sz val="28"/>
        <rFont val="Times New Roman"/>
        <charset val="134"/>
      </rPr>
      <t>46.5</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为夏马勒乡</t>
    </r>
    <r>
      <rPr>
        <sz val="28"/>
        <rFont val="Times New Roman"/>
        <charset val="134"/>
      </rPr>
      <t>10</t>
    </r>
    <r>
      <rPr>
        <sz val="28"/>
        <rFont val="方正仿宋简体"/>
        <charset val="134"/>
      </rPr>
      <t>村实施土地碎片化整理</t>
    </r>
    <r>
      <rPr>
        <sz val="28"/>
        <rFont val="Times New Roman"/>
        <charset val="134"/>
      </rPr>
      <t>463.54</t>
    </r>
    <r>
      <rPr>
        <sz val="28"/>
        <rFont val="方正仿宋简体"/>
        <charset val="134"/>
      </rPr>
      <t>亩。</t>
    </r>
  </si>
  <si>
    <r>
      <rPr>
        <sz val="28"/>
        <rFont val="方正仿宋简体"/>
        <charset val="134"/>
      </rPr>
      <t>夏马勒乡</t>
    </r>
  </si>
  <si>
    <r>
      <rPr>
        <sz val="28"/>
        <rFont val="方正仿宋简体"/>
        <charset val="134"/>
      </rPr>
      <t>耿德一、木拉提</t>
    </r>
    <r>
      <rPr>
        <sz val="28"/>
        <rFont val="Times New Roman"/>
        <charset val="134"/>
      </rPr>
      <t>·</t>
    </r>
    <r>
      <rPr>
        <sz val="28"/>
        <rFont val="方正仿宋简体"/>
        <charset val="134"/>
      </rPr>
      <t>库尔班</t>
    </r>
  </si>
  <si>
    <r>
      <rPr>
        <sz val="28"/>
        <rFont val="方正仿宋简体"/>
        <charset val="0"/>
      </rPr>
      <t>已完成可研编制，已送去发改委报批。</t>
    </r>
  </si>
  <si>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日与新疆金故乡建筑工程服务有限责任公司签订合同，已于</t>
    </r>
    <r>
      <rPr>
        <sz val="28"/>
        <rFont val="Times New Roman"/>
        <charset val="0"/>
      </rPr>
      <t>4</t>
    </r>
    <r>
      <rPr>
        <sz val="28"/>
        <rFont val="方正仿宋简体"/>
        <charset val="0"/>
      </rPr>
      <t>月</t>
    </r>
    <r>
      <rPr>
        <sz val="28"/>
        <rFont val="Times New Roman"/>
        <charset val="0"/>
      </rPr>
      <t>9</t>
    </r>
    <r>
      <rPr>
        <sz val="28"/>
        <rFont val="方正仿宋简体"/>
        <charset val="0"/>
      </rPr>
      <t>日完工，已于</t>
    </r>
    <r>
      <rPr>
        <sz val="28"/>
        <rFont val="Times New Roman"/>
        <charset val="0"/>
      </rPr>
      <t>5</t>
    </r>
    <r>
      <rPr>
        <sz val="28"/>
        <rFont val="方正仿宋简体"/>
        <charset val="0"/>
      </rPr>
      <t>月</t>
    </r>
    <r>
      <rPr>
        <sz val="28"/>
        <rFont val="Times New Roman"/>
        <charset val="0"/>
      </rPr>
      <t>7</t>
    </r>
    <r>
      <rPr>
        <sz val="28"/>
        <rFont val="方正仿宋简体"/>
        <charset val="0"/>
      </rPr>
      <t>日县级联合验收，正在进行工程结算审计。</t>
    </r>
  </si>
  <si>
    <r>
      <rPr>
        <sz val="28"/>
        <rFont val="方正仿宋简体"/>
        <charset val="0"/>
      </rPr>
      <t>巴发改项目〔</t>
    </r>
    <r>
      <rPr>
        <sz val="28"/>
        <rFont val="Times New Roman"/>
        <charset val="0"/>
      </rPr>
      <t>2024</t>
    </r>
    <r>
      <rPr>
        <sz val="28"/>
        <rFont val="方正仿宋简体"/>
        <charset val="0"/>
      </rPr>
      <t>〕</t>
    </r>
    <r>
      <rPr>
        <sz val="28"/>
        <rFont val="Times New Roman"/>
        <charset val="0"/>
      </rPr>
      <t>39</t>
    </r>
    <r>
      <rPr>
        <sz val="28"/>
        <rFont val="方正仿宋简体"/>
        <charset val="0"/>
      </rPr>
      <t>号</t>
    </r>
  </si>
  <si>
    <t>2402-653130-20-01-753196</t>
  </si>
  <si>
    <r>
      <rPr>
        <sz val="28"/>
        <rFont val="方正仿宋简体"/>
        <charset val="0"/>
      </rPr>
      <t>巴水保字</t>
    </r>
    <r>
      <rPr>
        <sz val="28"/>
        <rFont val="Times New Roman"/>
        <charset val="0"/>
      </rPr>
      <t>[2024]22</t>
    </r>
    <r>
      <rPr>
        <sz val="28"/>
        <rFont val="方正仿宋简体"/>
        <charset val="0"/>
      </rPr>
      <t>号</t>
    </r>
  </si>
  <si>
    <r>
      <rPr>
        <sz val="28"/>
        <rFont val="方正仿宋简体"/>
        <charset val="0"/>
      </rPr>
      <t>新疆金故乡建筑服务有限责任公司</t>
    </r>
  </si>
  <si>
    <r>
      <rPr>
        <sz val="28"/>
        <rFont val="方正仿宋简体"/>
        <charset val="134"/>
      </rPr>
      <t>巴楚县</t>
    </r>
    <r>
      <rPr>
        <sz val="28"/>
        <rFont val="Times New Roman"/>
        <charset val="134"/>
      </rPr>
      <t>2024</t>
    </r>
    <r>
      <rPr>
        <sz val="28"/>
        <rFont val="方正仿宋简体"/>
        <charset val="134"/>
      </rPr>
      <t>年多来提巴格乡土地碎片化整理及农田水利附属设施建设项目</t>
    </r>
  </si>
  <si>
    <r>
      <rPr>
        <b/>
        <sz val="28"/>
        <rFont val="方正仿宋简体"/>
        <charset val="134"/>
      </rPr>
      <t>总投资：</t>
    </r>
    <r>
      <rPr>
        <sz val="28"/>
        <rFont val="Times New Roman"/>
        <charset val="134"/>
      </rPr>
      <t>61.2</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为多来提巴格乡</t>
    </r>
    <r>
      <rPr>
        <sz val="28"/>
        <rFont val="Times New Roman"/>
        <charset val="134"/>
      </rPr>
      <t>6</t>
    </r>
    <r>
      <rPr>
        <sz val="28"/>
        <rFont val="方正仿宋简体"/>
        <charset val="134"/>
      </rPr>
      <t>村、</t>
    </r>
    <r>
      <rPr>
        <sz val="28"/>
        <rFont val="Times New Roman"/>
        <charset val="134"/>
      </rPr>
      <t>15</t>
    </r>
    <r>
      <rPr>
        <sz val="28"/>
        <rFont val="方正仿宋简体"/>
        <charset val="134"/>
      </rPr>
      <t>村实施土地碎片化整理</t>
    </r>
    <r>
      <rPr>
        <sz val="28"/>
        <rFont val="Times New Roman"/>
        <charset val="134"/>
      </rPr>
      <t>612</t>
    </r>
    <r>
      <rPr>
        <sz val="28"/>
        <rFont val="方正仿宋简体"/>
        <charset val="134"/>
      </rPr>
      <t>亩，其中：</t>
    </r>
    <r>
      <rPr>
        <sz val="28"/>
        <rFont val="Times New Roman"/>
        <charset val="134"/>
      </rPr>
      <t>6</t>
    </r>
    <r>
      <rPr>
        <sz val="28"/>
        <rFont val="方正仿宋简体"/>
        <charset val="134"/>
      </rPr>
      <t>村</t>
    </r>
    <r>
      <rPr>
        <sz val="28"/>
        <rFont val="Times New Roman"/>
        <charset val="134"/>
      </rPr>
      <t>512</t>
    </r>
    <r>
      <rPr>
        <sz val="28"/>
        <rFont val="方正仿宋简体"/>
        <charset val="134"/>
      </rPr>
      <t>亩、</t>
    </r>
    <r>
      <rPr>
        <sz val="28"/>
        <rFont val="Times New Roman"/>
        <charset val="134"/>
      </rPr>
      <t>15</t>
    </r>
    <r>
      <rPr>
        <sz val="28"/>
        <rFont val="方正仿宋简体"/>
        <charset val="134"/>
      </rPr>
      <t>村</t>
    </r>
    <r>
      <rPr>
        <sz val="28"/>
        <rFont val="Times New Roman"/>
        <charset val="134"/>
      </rPr>
      <t>100</t>
    </r>
    <r>
      <rPr>
        <sz val="28"/>
        <rFont val="方正仿宋简体"/>
        <charset val="134"/>
      </rPr>
      <t>亩。</t>
    </r>
  </si>
  <si>
    <r>
      <rPr>
        <sz val="28"/>
        <rFont val="方正仿宋简体"/>
        <charset val="134"/>
      </rPr>
      <t>多来提巴格乡</t>
    </r>
  </si>
  <si>
    <r>
      <rPr>
        <sz val="28"/>
        <rFont val="方正仿宋简体"/>
        <charset val="134"/>
      </rPr>
      <t>耿德一、刘山山</t>
    </r>
  </si>
  <si>
    <r>
      <rPr>
        <sz val="28"/>
        <rFont val="方正仿宋简体"/>
        <charset val="134"/>
      </rPr>
      <t>已完成用地手续，立项、预算、评审；目前正在挂网中</t>
    </r>
  </si>
  <si>
    <r>
      <rPr>
        <sz val="28"/>
        <rFont val="方正仿宋简体"/>
        <charset val="134"/>
      </rPr>
      <t>已于</t>
    </r>
    <r>
      <rPr>
        <sz val="28"/>
        <rFont val="Times New Roman"/>
        <charset val="134"/>
      </rPr>
      <t>3</t>
    </r>
    <r>
      <rPr>
        <sz val="28"/>
        <rFont val="方正仿宋简体"/>
        <charset val="134"/>
      </rPr>
      <t>月</t>
    </r>
    <r>
      <rPr>
        <sz val="28"/>
        <rFont val="Times New Roman"/>
        <charset val="134"/>
      </rPr>
      <t>13</t>
    </r>
    <r>
      <rPr>
        <sz val="28"/>
        <rFont val="方正仿宋简体"/>
        <charset val="134"/>
      </rPr>
      <t>日与喀什噶尔河水利建筑工程有限公司签订合同，目前已整理</t>
    </r>
    <r>
      <rPr>
        <sz val="28"/>
        <rFont val="Times New Roman"/>
        <charset val="134"/>
      </rPr>
      <t>500</t>
    </r>
    <r>
      <rPr>
        <sz val="28"/>
        <rFont val="方正仿宋简体"/>
        <charset val="134"/>
      </rPr>
      <t>亩，工程形象进度为</t>
    </r>
    <r>
      <rPr>
        <sz val="28"/>
        <rFont val="Times New Roman"/>
        <charset val="134"/>
      </rPr>
      <t>81%</t>
    </r>
    <r>
      <rPr>
        <sz val="28"/>
        <rFont val="方正仿宋简体"/>
        <charset val="134"/>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</si>
  <si>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3</t>
    </r>
    <r>
      <rPr>
        <sz val="28"/>
        <rFont val="方正仿宋简体"/>
        <charset val="0"/>
      </rPr>
      <t>号</t>
    </r>
  </si>
  <si>
    <t>2401-653130-04-05-175318</t>
  </si>
  <si>
    <t>http://www.ccgp-xinjiang.gov.cn/site/detail?parentId=3661&amp;articleId=R84W7gQOmnv5Zeft7pAytg==&amp;utm=site.site-PC-42166.1024-pc-wsg-secondLevelPage-front.3.0c2b02f0bd9b11ee8f004ba04257bcd3</t>
  </si>
  <si>
    <r>
      <rPr>
        <sz val="28"/>
        <rFont val="方正仿宋简体"/>
        <charset val="134"/>
      </rPr>
      <t>巴水保承诺字</t>
    </r>
    <r>
      <rPr>
        <sz val="28"/>
        <rFont val="Times New Roman"/>
        <charset val="134"/>
      </rPr>
      <t>[2024]15</t>
    </r>
    <r>
      <rPr>
        <sz val="28"/>
        <rFont val="方正仿宋简体"/>
        <charset val="134"/>
      </rPr>
      <t>号</t>
    </r>
  </si>
  <si>
    <r>
      <rPr>
        <sz val="28"/>
        <rFont val="方正仿宋简体"/>
        <charset val="0"/>
      </rPr>
      <t>喀什噶尔河水利建筑工程有限公司</t>
    </r>
  </si>
  <si>
    <r>
      <rPr>
        <sz val="28"/>
        <rFont val="方正仿宋简体"/>
        <charset val="134"/>
      </rPr>
      <t>巴楚县</t>
    </r>
    <r>
      <rPr>
        <sz val="28"/>
        <rFont val="Times New Roman"/>
        <charset val="134"/>
      </rPr>
      <t>2024</t>
    </r>
    <r>
      <rPr>
        <sz val="28"/>
        <rFont val="方正仿宋简体"/>
        <charset val="134"/>
      </rPr>
      <t>年恰尔巴格乡土地碎片化整理及农田水利附属设施建设项目</t>
    </r>
  </si>
  <si>
    <r>
      <rPr>
        <b/>
        <sz val="28"/>
        <rFont val="方正仿宋简体"/>
        <charset val="134"/>
      </rPr>
      <t>总投资：</t>
    </r>
    <r>
      <rPr>
        <sz val="28"/>
        <rFont val="Times New Roman"/>
        <charset val="134"/>
      </rPr>
      <t>280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为恰尔巴格乡</t>
    </r>
    <r>
      <rPr>
        <sz val="28"/>
        <rFont val="Times New Roman"/>
        <charset val="134"/>
      </rPr>
      <t>16</t>
    </r>
    <r>
      <rPr>
        <sz val="28"/>
        <rFont val="方正仿宋简体"/>
        <charset val="134"/>
      </rPr>
      <t>村实施土地碎片化整理及高效节水</t>
    </r>
    <r>
      <rPr>
        <sz val="28"/>
        <rFont val="Times New Roman"/>
        <charset val="134"/>
      </rPr>
      <t>1620</t>
    </r>
    <r>
      <rPr>
        <sz val="28"/>
        <rFont val="方正仿宋简体"/>
        <charset val="134"/>
      </rPr>
      <t>亩，新建滴灌系统</t>
    </r>
    <r>
      <rPr>
        <sz val="28"/>
        <rFont val="Times New Roman"/>
        <charset val="134"/>
      </rPr>
      <t>2</t>
    </r>
    <r>
      <rPr>
        <sz val="28"/>
        <rFont val="方正仿宋简体"/>
        <charset val="134"/>
      </rPr>
      <t>个，其中埋设</t>
    </r>
    <r>
      <rPr>
        <sz val="28"/>
        <rFont val="Times New Roman"/>
        <charset val="134"/>
      </rPr>
      <t>dn90-dn250PVC-M</t>
    </r>
    <r>
      <rPr>
        <sz val="28"/>
        <rFont val="方正仿宋简体"/>
        <charset val="134"/>
      </rPr>
      <t>管</t>
    </r>
    <r>
      <rPr>
        <sz val="28"/>
        <rFont val="Times New Roman"/>
        <charset val="134"/>
      </rPr>
      <t>8.765km</t>
    </r>
    <r>
      <rPr>
        <sz val="28"/>
        <rFont val="方正仿宋简体"/>
        <charset val="134"/>
      </rPr>
      <t>、沉砂池</t>
    </r>
    <r>
      <rPr>
        <sz val="28"/>
        <rFont val="Times New Roman"/>
        <charset val="134"/>
      </rPr>
      <t>2</t>
    </r>
    <r>
      <rPr>
        <sz val="28"/>
        <rFont val="方正仿宋简体"/>
        <charset val="134"/>
      </rPr>
      <t>座、首部管理房</t>
    </r>
    <r>
      <rPr>
        <sz val="28"/>
        <rFont val="Times New Roman"/>
        <charset val="134"/>
      </rPr>
      <t>2</t>
    </r>
    <r>
      <rPr>
        <sz val="28"/>
        <rFont val="方正仿宋简体"/>
        <charset val="134"/>
      </rPr>
      <t>座、</t>
    </r>
    <r>
      <rPr>
        <sz val="28"/>
        <rFont val="Times New Roman"/>
        <charset val="134"/>
      </rPr>
      <t>10KV</t>
    </r>
    <r>
      <rPr>
        <sz val="28"/>
        <rFont val="方正仿宋简体"/>
        <charset val="134"/>
      </rPr>
      <t>输电线路</t>
    </r>
    <r>
      <rPr>
        <sz val="28"/>
        <rFont val="Times New Roman"/>
        <charset val="134"/>
      </rPr>
      <t>850m</t>
    </r>
    <r>
      <rPr>
        <sz val="28"/>
        <rFont val="方正仿宋简体"/>
        <charset val="134"/>
      </rPr>
      <t>，配套相关附属设施。项目建成后，所形成的固定资产纳入衔接项目资产管理，权属归村集体所有。</t>
    </r>
  </si>
  <si>
    <r>
      <rPr>
        <sz val="28"/>
        <rFont val="方正仿宋简体"/>
        <charset val="134"/>
      </rPr>
      <t>恰尔巴格乡</t>
    </r>
  </si>
  <si>
    <r>
      <rPr>
        <sz val="28"/>
        <rFont val="方正仿宋简体"/>
        <charset val="134"/>
      </rPr>
      <t>耿德一、贾中元</t>
    </r>
  </si>
  <si>
    <r>
      <rPr>
        <sz val="28"/>
        <rFont val="方正仿宋简体"/>
        <charset val="0"/>
      </rPr>
      <t>目前已完成可研、设计、预算，正在审批可研。</t>
    </r>
  </si>
  <si>
    <r>
      <rPr>
        <sz val="22"/>
        <rFont val="方正仿宋简体"/>
        <charset val="0"/>
      </rPr>
      <t>已于</t>
    </r>
    <r>
      <rPr>
        <sz val="26"/>
        <rFont val="Times New Roman"/>
        <charset val="0"/>
      </rPr>
      <t>3</t>
    </r>
    <r>
      <rPr>
        <sz val="26"/>
        <rFont val="方正仿宋简体"/>
        <charset val="0"/>
      </rPr>
      <t>月</t>
    </r>
    <r>
      <rPr>
        <sz val="26"/>
        <rFont val="Times New Roman"/>
        <charset val="0"/>
      </rPr>
      <t>13</t>
    </r>
    <r>
      <rPr>
        <sz val="26"/>
        <rFont val="方正仿宋简体"/>
        <charset val="0"/>
      </rPr>
      <t>日签订合同，目前已完成土地碎片化整理及高效节水</t>
    </r>
    <r>
      <rPr>
        <sz val="26"/>
        <rFont val="Times New Roman"/>
        <charset val="0"/>
      </rPr>
      <t>1300</t>
    </r>
    <r>
      <rPr>
        <sz val="26"/>
        <rFont val="方正仿宋简体"/>
        <charset val="0"/>
      </rPr>
      <t>亩、</t>
    </r>
    <r>
      <rPr>
        <sz val="26"/>
        <rFont val="Times New Roman"/>
        <charset val="0"/>
      </rPr>
      <t>2</t>
    </r>
    <r>
      <rPr>
        <sz val="26"/>
        <rFont val="方正仿宋简体"/>
        <charset val="0"/>
      </rPr>
      <t>个沉沙池主体修建，工程形象进度</t>
    </r>
    <r>
      <rPr>
        <sz val="26"/>
        <rFont val="Times New Roman"/>
        <charset val="0"/>
      </rPr>
      <t>84%</t>
    </r>
    <r>
      <rPr>
        <sz val="26"/>
        <rFont val="方正仿宋简体"/>
        <charset val="0"/>
      </rPr>
      <t>，因部分地块已种植小麦，暂不具备施工条件，目前已停工。</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</si>
  <si>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20</t>
    </r>
    <r>
      <rPr>
        <sz val="28"/>
        <rFont val="方正仿宋简体"/>
        <charset val="0"/>
      </rPr>
      <t>号</t>
    </r>
  </si>
  <si>
    <t>2402-653130-20-01-258172</t>
  </si>
  <si>
    <r>
      <rPr>
        <sz val="28"/>
        <rFont val="方正仿宋简体"/>
        <charset val="134"/>
      </rPr>
      <t>巴水保字</t>
    </r>
    <r>
      <rPr>
        <sz val="28"/>
        <rFont val="Times New Roman"/>
        <charset val="134"/>
      </rPr>
      <t>[2024]15</t>
    </r>
    <r>
      <rPr>
        <sz val="28"/>
        <rFont val="方正仿宋简体"/>
        <charset val="134"/>
      </rPr>
      <t>号</t>
    </r>
  </si>
  <si>
    <r>
      <rPr>
        <sz val="28"/>
        <rFont val="方正仿宋简体"/>
        <charset val="134"/>
      </rPr>
      <t>新疆树诚工程项目管理有限责任公司</t>
    </r>
  </si>
  <si>
    <t>http://www.ggzykashi.cn/jyxx/001008/001008001/20240207/ce78a4cf-c088-4f4d-9100-070704070438.html</t>
  </si>
  <si>
    <t>http://www.ggzykashi.cn/jyxx/001008/001008004/20240308/1170c1a9-545a-4464-9957-5186555d764a.html</t>
  </si>
  <si>
    <t xml:space="preserve">E6531003908001363001001 </t>
  </si>
  <si>
    <r>
      <rPr>
        <sz val="28"/>
        <rFont val="方正仿宋简体"/>
        <charset val="0"/>
      </rPr>
      <t>新疆华昌正大建设工程有限公司</t>
    </r>
  </si>
  <si>
    <r>
      <rPr>
        <sz val="28"/>
        <rFont val="方正仿宋简体"/>
        <charset val="134"/>
      </rPr>
      <t>巴楚县阿拉格尔乡</t>
    </r>
    <r>
      <rPr>
        <sz val="28"/>
        <rFont val="Times New Roman"/>
        <charset val="134"/>
      </rPr>
      <t>2024</t>
    </r>
    <r>
      <rPr>
        <sz val="28"/>
        <rFont val="方正仿宋简体"/>
        <charset val="134"/>
      </rPr>
      <t>年高标准农田斗渠配套建设项目</t>
    </r>
  </si>
  <si>
    <r>
      <rPr>
        <b/>
        <sz val="28"/>
        <rFont val="方正仿宋简体"/>
        <charset val="134"/>
      </rPr>
      <t>总投资：</t>
    </r>
    <r>
      <rPr>
        <sz val="28"/>
        <rFont val="Times New Roman"/>
        <charset val="134"/>
      </rPr>
      <t>4063.01</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新建斗渠</t>
    </r>
    <r>
      <rPr>
        <sz val="28"/>
        <rFont val="Times New Roman"/>
        <charset val="134"/>
      </rPr>
      <t>41.367km</t>
    </r>
    <r>
      <rPr>
        <sz val="28"/>
        <rFont val="方正仿宋简体"/>
        <charset val="134"/>
      </rPr>
      <t>，流量为</t>
    </r>
    <r>
      <rPr>
        <sz val="28"/>
        <rFont val="Times New Roman"/>
        <charset val="134"/>
      </rPr>
      <t>0.11m³/s-0.58m³/s</t>
    </r>
    <r>
      <rPr>
        <sz val="28"/>
        <rFont val="方正仿宋简体"/>
        <charset val="134"/>
      </rPr>
      <t>，并配套建设相关附属设施。项目建成后，所形成的固定资产纳入衔接项目资产管理，权属归村集体所有。</t>
    </r>
  </si>
  <si>
    <r>
      <rPr>
        <sz val="28"/>
        <rFont val="方正仿宋简体"/>
        <charset val="134"/>
      </rPr>
      <t>县农业农村局</t>
    </r>
  </si>
  <si>
    <r>
      <rPr>
        <sz val="28"/>
        <rFont val="方正仿宋简体"/>
        <charset val="134"/>
      </rPr>
      <t>耿德一</t>
    </r>
  </si>
  <si>
    <r>
      <rPr>
        <sz val="28"/>
        <rFont val="方正仿宋简体"/>
        <charset val="0"/>
      </rPr>
      <t>已完成可行性研究报告编制，正在发改委审批。</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</si>
  <si>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日与新疆天益和工程建设有限责任公司签订合同并进场施工，工程形象进度</t>
    </r>
    <r>
      <rPr>
        <sz val="28"/>
        <rFont val="Times New Roman"/>
        <charset val="0"/>
      </rPr>
      <t>51%</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</si>
  <si>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26</t>
    </r>
    <r>
      <rPr>
        <sz val="28"/>
        <rFont val="方正仿宋简体"/>
        <charset val="0"/>
      </rPr>
      <t>号</t>
    </r>
  </si>
  <si>
    <t>2402-653130-20-01-632356</t>
  </si>
  <si>
    <r>
      <rPr>
        <sz val="28"/>
        <rFont val="方正仿宋简体"/>
        <charset val="0"/>
      </rPr>
      <t>巴水保字〔</t>
    </r>
    <r>
      <rPr>
        <sz val="28"/>
        <rFont val="Times New Roman"/>
        <charset val="0"/>
      </rPr>
      <t>2024</t>
    </r>
    <r>
      <rPr>
        <sz val="28"/>
        <rFont val="方正仿宋简体"/>
        <charset val="0"/>
      </rPr>
      <t>〕</t>
    </r>
    <r>
      <rPr>
        <sz val="28"/>
        <rFont val="Times New Roman"/>
        <charset val="0"/>
      </rPr>
      <t>9</t>
    </r>
    <r>
      <rPr>
        <sz val="28"/>
        <rFont val="方正仿宋简体"/>
        <charset val="0"/>
      </rPr>
      <t>号</t>
    </r>
  </si>
  <si>
    <r>
      <rPr>
        <sz val="28"/>
        <rFont val="方正仿宋简体"/>
        <charset val="134"/>
      </rPr>
      <t>新疆合博工程项目管理有限公司</t>
    </r>
  </si>
  <si>
    <t>http://www.ggzykashi.cn/jyxx/001008/001008001/20240206/ad24f3f8-e339-4592-89a3-a2fd88587861.html</t>
  </si>
  <si>
    <t>http://www.ggzykashi.cn/jyxx/001008/001008004/20240306/fc7f26b4-4931-44d6-83d9-3fee7d9ac5d3.html</t>
  </si>
  <si>
    <t xml:space="preserve">E6531003908001364001001 </t>
  </si>
  <si>
    <r>
      <rPr>
        <sz val="28"/>
        <rFont val="方正仿宋简体"/>
        <charset val="0"/>
      </rPr>
      <t>新疆天益和工程建设有限责任公司</t>
    </r>
  </si>
  <si>
    <r>
      <rPr>
        <sz val="28"/>
        <rFont val="方正仿宋简体"/>
        <charset val="134"/>
      </rPr>
      <t>巴楚县阿纳库勒乡</t>
    </r>
    <r>
      <rPr>
        <sz val="28"/>
        <rFont val="Times New Roman"/>
        <charset val="134"/>
      </rPr>
      <t>2024</t>
    </r>
    <r>
      <rPr>
        <sz val="28"/>
        <rFont val="方正仿宋简体"/>
        <charset val="134"/>
      </rPr>
      <t>年高标准农田斗渠配套建设项目</t>
    </r>
  </si>
  <si>
    <r>
      <rPr>
        <b/>
        <sz val="28"/>
        <rFont val="方正仿宋简体"/>
        <charset val="134"/>
      </rPr>
      <t>总投资：</t>
    </r>
    <r>
      <rPr>
        <sz val="28"/>
        <rFont val="Times New Roman"/>
        <charset val="134"/>
      </rPr>
      <t>2239.54</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防渗改造斗渠</t>
    </r>
    <r>
      <rPr>
        <sz val="28"/>
        <rFont val="Times New Roman"/>
        <charset val="134"/>
      </rPr>
      <t>9</t>
    </r>
    <r>
      <rPr>
        <sz val="28"/>
        <rFont val="方正仿宋简体"/>
        <charset val="134"/>
      </rPr>
      <t>条，设计流量</t>
    </r>
    <r>
      <rPr>
        <sz val="28"/>
        <rFont val="Times New Roman"/>
        <charset val="134"/>
      </rPr>
      <t xml:space="preserve"> 0.1-1.1m'/s</t>
    </r>
    <r>
      <rPr>
        <sz val="28"/>
        <rFont val="方正仿宋简体"/>
        <charset val="134"/>
      </rPr>
      <t>，共计</t>
    </r>
    <r>
      <rPr>
        <sz val="28"/>
        <rFont val="Times New Roman"/>
        <charset val="134"/>
      </rPr>
      <t>14.75km</t>
    </r>
    <r>
      <rPr>
        <sz val="28"/>
        <rFont val="方正仿宋简体"/>
        <charset val="134"/>
      </rPr>
      <t>，配套相关附属设施。项目建成后，所形成的固定资产纳入衔接项目资产管理，权属归村集体所有。。</t>
    </r>
  </si>
  <si>
    <r>
      <rPr>
        <sz val="28"/>
        <rFont val="方正仿宋简体"/>
        <charset val="0"/>
      </rPr>
      <t>正在编制可行性研究报告</t>
    </r>
  </si>
  <si>
    <r>
      <rPr>
        <sz val="28"/>
        <rFont val="方正仿宋简体"/>
        <charset val="0"/>
      </rPr>
      <t>已于</t>
    </r>
    <r>
      <rPr>
        <sz val="28"/>
        <rFont val="Times New Roman"/>
        <charset val="0"/>
      </rPr>
      <t>5</t>
    </r>
    <r>
      <rPr>
        <sz val="28"/>
        <rFont val="方正仿宋简体"/>
        <charset val="0"/>
      </rPr>
      <t>月</t>
    </r>
    <r>
      <rPr>
        <sz val="28"/>
        <rFont val="Times New Roman"/>
        <charset val="0"/>
      </rPr>
      <t>14</t>
    </r>
    <r>
      <rPr>
        <sz val="28"/>
        <rFont val="方正仿宋简体"/>
        <charset val="0"/>
      </rPr>
      <t>日开标，已于</t>
    </r>
    <r>
      <rPr>
        <sz val="28"/>
        <rFont val="Times New Roman"/>
        <charset val="0"/>
      </rPr>
      <t>5</t>
    </r>
    <r>
      <rPr>
        <sz val="28"/>
        <rFont val="方正仿宋简体"/>
        <charset val="0"/>
      </rPr>
      <t>月</t>
    </r>
    <r>
      <rPr>
        <sz val="28"/>
        <rFont val="Times New Roman"/>
        <charset val="0"/>
      </rPr>
      <t>20</t>
    </r>
    <r>
      <rPr>
        <sz val="28"/>
        <rFont val="方正仿宋简体"/>
        <charset val="0"/>
      </rPr>
      <t>日进行中标结果公告，正在拟定合同。</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</si>
  <si>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102</t>
    </r>
    <r>
      <rPr>
        <sz val="28"/>
        <rFont val="方正仿宋简体"/>
        <charset val="0"/>
      </rPr>
      <t>号</t>
    </r>
  </si>
  <si>
    <t>2404-653130-20-01-280310</t>
  </si>
  <si>
    <r>
      <rPr>
        <sz val="28"/>
        <rFont val="方正仿宋简体"/>
        <charset val="134"/>
      </rPr>
      <t>未报批</t>
    </r>
  </si>
  <si>
    <t>新疆玺力工程管理服务有限公司</t>
  </si>
  <si>
    <t>http://www.ggzykashi.cn/jyxx/001008/001008001/20240422/75abf223-3f08-4133-a925-23424e4b6060.html</t>
  </si>
  <si>
    <t>http://www.ggzykashi.cn/jyxx/001008/001008004/20240520/f9013d11-f9aa-41a0-978b-882b1ec873b6.html</t>
  </si>
  <si>
    <t>E6531003908001607</t>
  </si>
  <si>
    <t>陕西远景工程有限公司</t>
  </si>
  <si>
    <r>
      <rPr>
        <sz val="28"/>
        <rFont val="方正仿宋简体"/>
        <charset val="134"/>
      </rPr>
      <t>巴楚县</t>
    </r>
    <r>
      <rPr>
        <sz val="28"/>
        <rFont val="Times New Roman"/>
        <charset val="134"/>
      </rPr>
      <t>2024</t>
    </r>
    <r>
      <rPr>
        <sz val="28"/>
        <rFont val="方正仿宋简体"/>
        <charset val="134"/>
      </rPr>
      <t>年小微产业园附属设施配套建设项目</t>
    </r>
  </si>
  <si>
    <r>
      <rPr>
        <b/>
        <sz val="28"/>
        <rFont val="方正仿宋简体"/>
        <charset val="134"/>
      </rPr>
      <t>总投资：</t>
    </r>
    <r>
      <rPr>
        <sz val="28"/>
        <rFont val="Times New Roman"/>
        <charset val="134"/>
      </rPr>
      <t>1470.3</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新建污水处理站（</t>
    </r>
    <r>
      <rPr>
        <sz val="28"/>
        <rFont val="Times New Roman"/>
        <charset val="134"/>
      </rPr>
      <t>500m³/d</t>
    </r>
    <r>
      <rPr>
        <sz val="28"/>
        <rFont val="方正仿宋简体"/>
        <charset val="134"/>
      </rPr>
      <t>）</t>
    </r>
    <r>
      <rPr>
        <sz val="28"/>
        <rFont val="Times New Roman"/>
        <charset val="134"/>
      </rPr>
      <t>1</t>
    </r>
    <r>
      <rPr>
        <sz val="28"/>
        <rFont val="方正仿宋简体"/>
        <charset val="134"/>
      </rPr>
      <t>座，配套</t>
    </r>
    <r>
      <rPr>
        <sz val="28"/>
        <rFont val="Times New Roman"/>
        <charset val="134"/>
      </rPr>
      <t>800KVA</t>
    </r>
    <r>
      <rPr>
        <sz val="28"/>
        <rFont val="方正仿宋简体"/>
        <charset val="134"/>
      </rPr>
      <t>变压器</t>
    </r>
    <r>
      <rPr>
        <sz val="28"/>
        <rFont val="Times New Roman"/>
        <charset val="134"/>
      </rPr>
      <t>2</t>
    </r>
    <r>
      <rPr>
        <sz val="28"/>
        <rFont val="方正仿宋简体"/>
        <charset val="134"/>
      </rPr>
      <t>台及相关附属设施设备。项目建成后，所形成的固定资产纳入衔接项目资产管理，权属归村集体所有。</t>
    </r>
  </si>
  <si>
    <r>
      <rPr>
        <sz val="28"/>
        <rFont val="方正仿宋简体"/>
        <charset val="134"/>
      </rPr>
      <t>明</t>
    </r>
    <r>
      <rPr>
        <sz val="28"/>
        <rFont val="Times New Roman"/>
        <charset val="134"/>
      </rPr>
      <t xml:space="preserve">  </t>
    </r>
    <r>
      <rPr>
        <sz val="28"/>
        <rFont val="方正仿宋简体"/>
        <charset val="134"/>
      </rPr>
      <t>杰、木拉提</t>
    </r>
    <r>
      <rPr>
        <sz val="28"/>
        <rFont val="Times New Roman"/>
        <charset val="134"/>
      </rPr>
      <t>·</t>
    </r>
    <r>
      <rPr>
        <sz val="28"/>
        <rFont val="方正仿宋简体"/>
        <charset val="134"/>
      </rPr>
      <t>库尔班</t>
    </r>
  </si>
  <si>
    <r>
      <rPr>
        <sz val="28"/>
        <rFont val="方正仿宋简体"/>
        <charset val="0"/>
      </rPr>
      <t>可研编制初稿已完成，正在进行可研评审，预计</t>
    </r>
    <r>
      <rPr>
        <sz val="28"/>
        <rFont val="Times New Roman"/>
        <charset val="0"/>
      </rPr>
      <t>2</t>
    </r>
    <r>
      <rPr>
        <sz val="28"/>
        <rFont val="方正仿宋简体"/>
        <charset val="0"/>
      </rPr>
      <t>月</t>
    </r>
    <r>
      <rPr>
        <sz val="28"/>
        <rFont val="Times New Roman"/>
        <charset val="0"/>
      </rPr>
      <t>7</t>
    </r>
    <r>
      <rPr>
        <sz val="28"/>
        <rFont val="方正仿宋简体"/>
        <charset val="0"/>
      </rPr>
      <t>日完成可研评审。初步设计、施工设计正在同步推进编制，预计</t>
    </r>
    <r>
      <rPr>
        <sz val="28"/>
        <rFont val="Times New Roman"/>
        <charset val="0"/>
      </rPr>
      <t>2</t>
    </r>
    <r>
      <rPr>
        <sz val="28"/>
        <rFont val="方正仿宋简体"/>
        <charset val="0"/>
      </rPr>
      <t>月</t>
    </r>
    <r>
      <rPr>
        <sz val="28"/>
        <rFont val="Times New Roman"/>
        <charset val="0"/>
      </rPr>
      <t>22</t>
    </r>
    <r>
      <rPr>
        <sz val="28"/>
        <rFont val="方正仿宋简体"/>
        <charset val="0"/>
      </rPr>
      <t>日完成初步设计编制和评审，</t>
    </r>
    <r>
      <rPr>
        <sz val="28"/>
        <rFont val="Times New Roman"/>
        <charset val="0"/>
      </rPr>
      <t>2</t>
    </r>
    <r>
      <rPr>
        <sz val="28"/>
        <rFont val="方正仿宋简体"/>
        <charset val="0"/>
      </rPr>
      <t>月</t>
    </r>
    <r>
      <rPr>
        <sz val="28"/>
        <rFont val="Times New Roman"/>
        <charset val="0"/>
      </rPr>
      <t>29</t>
    </r>
    <r>
      <rPr>
        <sz val="28"/>
        <rFont val="方正仿宋简体"/>
        <charset val="0"/>
      </rPr>
      <t>日完成施工图设计</t>
    </r>
  </si>
  <si>
    <r>
      <rPr>
        <sz val="28"/>
        <rFont val="方正仿宋简体"/>
        <charset val="0"/>
      </rPr>
      <t>已于</t>
    </r>
    <r>
      <rPr>
        <sz val="28"/>
        <rFont val="Times New Roman"/>
        <charset val="0"/>
      </rPr>
      <t>4</t>
    </r>
    <r>
      <rPr>
        <sz val="28"/>
        <rFont val="方正仿宋简体"/>
        <charset val="0"/>
      </rPr>
      <t>月</t>
    </r>
    <r>
      <rPr>
        <sz val="28"/>
        <rFont val="Times New Roman"/>
        <charset val="0"/>
      </rPr>
      <t>15</t>
    </r>
    <r>
      <rPr>
        <sz val="28"/>
        <rFont val="方正仿宋简体"/>
        <charset val="0"/>
      </rPr>
      <t>日与新疆隆泉建设集团有限公司签订合同，</t>
    </r>
    <r>
      <rPr>
        <sz val="28"/>
        <rFont val="Times New Roman"/>
        <charset val="0"/>
      </rPr>
      <t>4</t>
    </r>
    <r>
      <rPr>
        <sz val="28"/>
        <rFont val="方正仿宋简体"/>
        <charset val="0"/>
      </rPr>
      <t>月</t>
    </r>
    <r>
      <rPr>
        <sz val="28"/>
        <rFont val="Times New Roman"/>
        <charset val="0"/>
      </rPr>
      <t>28</t>
    </r>
    <r>
      <rPr>
        <sz val="28"/>
        <rFont val="方正仿宋简体"/>
        <charset val="0"/>
      </rPr>
      <t>日已办理施工许可证，目前调节水池已开挖完成、基础垫层防水砖台完成、钢筋捆绑完成，正在支模，下午浇筑混泥土，进度</t>
    </r>
    <r>
      <rPr>
        <sz val="28"/>
        <rFont val="Times New Roman"/>
        <charset val="0"/>
      </rPr>
      <t>40%</t>
    </r>
    <r>
      <rPr>
        <sz val="28"/>
        <rFont val="方正仿宋简体"/>
        <charset val="0"/>
      </rPr>
      <t>；生化组合池筏板钢筋绑扎，进度</t>
    </r>
    <r>
      <rPr>
        <sz val="28"/>
        <rFont val="Times New Roman"/>
        <charset val="0"/>
      </rPr>
      <t>25%</t>
    </r>
    <r>
      <rPr>
        <sz val="28"/>
        <rFont val="方正仿宋简体"/>
        <charset val="0"/>
      </rPr>
      <t>；综合车间，基凹开挖完成，垫层支模完成，下午浇筑混泥土，进度约</t>
    </r>
    <r>
      <rPr>
        <sz val="28"/>
        <rFont val="Times New Roman"/>
        <charset val="0"/>
      </rPr>
      <t>15%</t>
    </r>
    <r>
      <rPr>
        <sz val="28"/>
        <rFont val="方正仿宋简体"/>
        <charset val="0"/>
      </rPr>
      <t>；附属围墙开挖并短柱脱模施工，进度约</t>
    </r>
    <r>
      <rPr>
        <sz val="28"/>
        <rFont val="Times New Roman"/>
        <charset val="0"/>
      </rPr>
      <t>20%</t>
    </r>
    <r>
      <rPr>
        <sz val="28"/>
        <rFont val="方正仿宋简体"/>
        <charset val="0"/>
      </rPr>
      <t>，总体工程形象进度</t>
    </r>
    <r>
      <rPr>
        <sz val="28"/>
        <rFont val="Times New Roman"/>
        <charset val="0"/>
      </rPr>
      <t>30%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</si>
  <si>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47</t>
    </r>
    <r>
      <rPr>
        <sz val="28"/>
        <rFont val="方正仿宋简体"/>
        <charset val="0"/>
      </rPr>
      <t>号</t>
    </r>
  </si>
  <si>
    <t>2402-653130-04-01-778049</t>
  </si>
  <si>
    <t>巴水保承诺字[2024]20号</t>
  </si>
  <si>
    <r>
      <rPr>
        <sz val="28"/>
        <rFont val="方正仿宋简体"/>
        <charset val="0"/>
      </rPr>
      <t>新疆中高正建设项目管理咨询有限公司</t>
    </r>
  </si>
  <si>
    <t>http://www.ggzykashi.cn/jyxx/001001/001001001/20240308/6f307c4b-452a-4eac-a398-cb287341af70.html</t>
  </si>
  <si>
    <t>http://www.ggzykashi.cn/jyxx/001001/001001004/20240411/830ce286-9f68-4c60-bfc5-06bd98c71d3d.html</t>
  </si>
  <si>
    <r>
      <rPr>
        <sz val="28"/>
        <rFont val="方正仿宋简体"/>
        <charset val="0"/>
      </rPr>
      <t>新疆隆泉建设集团有限公司</t>
    </r>
  </si>
  <si>
    <t>新疆隆泉建设集团有限公司</t>
  </si>
  <si>
    <r>
      <rPr>
        <b/>
        <sz val="28"/>
        <rFont val="方正仿宋简体"/>
        <charset val="134"/>
      </rPr>
      <t>总投资：</t>
    </r>
    <r>
      <rPr>
        <sz val="28"/>
        <rFont val="Times New Roman"/>
        <charset val="134"/>
      </rPr>
      <t>95.04</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在阿克萨克马热勒乡</t>
    </r>
    <r>
      <rPr>
        <sz val="28"/>
        <rFont val="Times New Roman"/>
        <charset val="134"/>
      </rPr>
      <t>13</t>
    </r>
    <r>
      <rPr>
        <sz val="28"/>
        <rFont val="方正仿宋简体"/>
        <charset val="134"/>
      </rPr>
      <t>村新建室外供电线路</t>
    </r>
    <r>
      <rPr>
        <sz val="28"/>
        <rFont val="Times New Roman"/>
        <charset val="134"/>
      </rPr>
      <t>8.64km</t>
    </r>
    <r>
      <rPr>
        <sz val="28"/>
        <rFont val="方正仿宋简体"/>
        <charset val="134"/>
      </rPr>
      <t>，其中</t>
    </r>
    <r>
      <rPr>
        <sz val="28"/>
        <rFont val="Times New Roman"/>
        <charset val="134"/>
      </rPr>
      <t>10kV(JKLGYJ-95/20m</t>
    </r>
    <r>
      <rPr>
        <sz val="28"/>
        <rFont val="宋体"/>
        <charset val="134"/>
      </rPr>
      <t>㎡</t>
    </r>
    <r>
      <rPr>
        <sz val="28"/>
        <rFont val="Times New Roman"/>
        <charset val="134"/>
      </rPr>
      <t>)</t>
    </r>
    <r>
      <rPr>
        <sz val="28"/>
        <rFont val="方正仿宋简体"/>
        <charset val="134"/>
      </rPr>
      <t>架空线路</t>
    </r>
    <r>
      <rPr>
        <sz val="28"/>
        <rFont val="Times New Roman"/>
        <charset val="134"/>
      </rPr>
      <t>8.64km</t>
    </r>
    <r>
      <rPr>
        <sz val="28"/>
        <rFont val="方正仿宋简体"/>
        <charset val="134"/>
      </rPr>
      <t>，杆塔</t>
    </r>
    <r>
      <rPr>
        <sz val="28"/>
        <rFont val="Times New Roman"/>
        <charset val="134"/>
      </rPr>
      <t>20</t>
    </r>
    <r>
      <rPr>
        <sz val="28"/>
        <rFont val="方正仿宋简体"/>
        <charset val="134"/>
      </rPr>
      <t>基，配套相关附属设施。项目建成后，所形成的固定资产纳入衔接项目资产管理，权属归村集体所有。</t>
    </r>
  </si>
  <si>
    <r>
      <rPr>
        <sz val="28"/>
        <rFont val="方正仿宋简体"/>
        <charset val="134"/>
      </rPr>
      <t>明</t>
    </r>
    <r>
      <rPr>
        <sz val="28"/>
        <rFont val="Times New Roman"/>
        <charset val="134"/>
      </rPr>
      <t xml:space="preserve">  </t>
    </r>
    <r>
      <rPr>
        <sz val="28"/>
        <rFont val="方正仿宋简体"/>
        <charset val="134"/>
      </rPr>
      <t>杰、卢增响</t>
    </r>
  </si>
  <si>
    <r>
      <rPr>
        <sz val="28"/>
        <rFont val="方正仿宋简体"/>
        <charset val="0"/>
      </rPr>
      <t>已完成设计；已完成预算；正在进行可研编制，计划</t>
    </r>
    <r>
      <rPr>
        <sz val="28"/>
        <rFont val="Times New Roman"/>
        <charset val="0"/>
      </rPr>
      <t>2</t>
    </r>
    <r>
      <rPr>
        <sz val="28"/>
        <rFont val="方正仿宋简体"/>
        <charset val="0"/>
      </rPr>
      <t>月</t>
    </r>
    <r>
      <rPr>
        <sz val="28"/>
        <rFont val="Times New Roman"/>
        <charset val="0"/>
      </rPr>
      <t>2</t>
    </r>
    <r>
      <rPr>
        <sz val="28"/>
        <rFont val="方正仿宋简体"/>
        <charset val="0"/>
      </rPr>
      <t>日完成可研批复。</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</si>
  <si>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日完工，</t>
    </r>
    <r>
      <rPr>
        <sz val="28"/>
        <rFont val="Times New Roman"/>
        <charset val="0"/>
      </rPr>
      <t>5</t>
    </r>
    <r>
      <rPr>
        <sz val="28"/>
        <rFont val="方正仿宋简体"/>
        <charset val="0"/>
      </rPr>
      <t>月</t>
    </r>
    <r>
      <rPr>
        <sz val="28"/>
        <rFont val="Times New Roman"/>
        <charset val="0"/>
      </rPr>
      <t>7</t>
    </r>
    <r>
      <rPr>
        <sz val="28"/>
        <rFont val="方正仿宋简体"/>
        <charset val="0"/>
      </rPr>
      <t>日县级联合竣工验收，</t>
    </r>
    <r>
      <rPr>
        <sz val="28"/>
        <rFont val="Times New Roman"/>
        <charset val="0"/>
      </rPr>
      <t>5</t>
    </r>
    <r>
      <rPr>
        <sz val="28"/>
        <rFont val="方正仿宋简体"/>
        <charset val="0"/>
      </rPr>
      <t>月</t>
    </r>
    <r>
      <rPr>
        <sz val="28"/>
        <rFont val="Times New Roman"/>
        <charset val="0"/>
      </rPr>
      <t>23</t>
    </r>
    <r>
      <rPr>
        <sz val="28"/>
        <rFont val="方正仿宋简体"/>
        <charset val="0"/>
      </rPr>
      <t>日完成工程结算审计。</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</si>
  <si>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40</t>
    </r>
    <r>
      <rPr>
        <sz val="28"/>
        <rFont val="方正仿宋简体"/>
        <charset val="0"/>
      </rPr>
      <t>号</t>
    </r>
  </si>
  <si>
    <t>2402-653130-04-05-191094</t>
  </si>
  <si>
    <t>新疆双源华盛水利电力工程有限公司</t>
  </si>
  <si>
    <r>
      <rPr>
        <sz val="28"/>
        <rFont val="方正仿宋简体"/>
        <charset val="134"/>
      </rPr>
      <t>巴楚县</t>
    </r>
    <r>
      <rPr>
        <sz val="28"/>
        <rFont val="Times New Roman"/>
        <charset val="134"/>
      </rPr>
      <t>2024</t>
    </r>
    <r>
      <rPr>
        <sz val="28"/>
        <rFont val="方正仿宋简体"/>
        <charset val="134"/>
      </rPr>
      <t>年乡村振兴示范村小市场建设项目</t>
    </r>
  </si>
  <si>
    <r>
      <rPr>
        <sz val="28"/>
        <rFont val="Times New Roman"/>
        <charset val="134"/>
      </rPr>
      <t>1.</t>
    </r>
    <r>
      <rPr>
        <sz val="28"/>
        <rFont val="方正仿宋简体"/>
        <charset val="134"/>
      </rPr>
      <t>投资</t>
    </r>
    <r>
      <rPr>
        <sz val="28"/>
        <rFont val="Times New Roman"/>
        <charset val="134"/>
      </rPr>
      <t>720</t>
    </r>
    <r>
      <rPr>
        <sz val="28"/>
        <rFont val="方正仿宋简体"/>
        <charset val="134"/>
      </rPr>
      <t>万元，新建</t>
    </r>
    <r>
      <rPr>
        <sz val="28"/>
        <rFont val="Times New Roman"/>
        <charset val="134"/>
      </rPr>
      <t>“</t>
    </r>
    <r>
      <rPr>
        <sz val="28"/>
        <rFont val="方正仿宋简体"/>
        <charset val="134"/>
      </rPr>
      <t>十小工程</t>
    </r>
    <r>
      <rPr>
        <sz val="28"/>
        <rFont val="Times New Roman"/>
        <charset val="134"/>
      </rPr>
      <t>”</t>
    </r>
    <r>
      <rPr>
        <sz val="28"/>
        <rFont val="方正仿宋简体"/>
        <charset val="134"/>
      </rPr>
      <t>小市场</t>
    </r>
    <r>
      <rPr>
        <sz val="28"/>
        <rFont val="Times New Roman"/>
        <charset val="134"/>
      </rPr>
      <t>2</t>
    </r>
    <r>
      <rPr>
        <sz val="28"/>
        <rFont val="方正仿宋简体"/>
        <charset val="134"/>
      </rPr>
      <t>座，建筑面积为</t>
    </r>
    <r>
      <rPr>
        <sz val="28"/>
        <rFont val="Times New Roman"/>
        <charset val="134"/>
      </rPr>
      <t>1648.16</t>
    </r>
    <r>
      <rPr>
        <sz val="28"/>
        <rFont val="宋体"/>
        <charset val="134"/>
      </rPr>
      <t>㎡</t>
    </r>
    <r>
      <rPr>
        <sz val="28"/>
        <rFont val="方正仿宋简体"/>
        <charset val="134"/>
      </rPr>
      <t>；改建</t>
    </r>
    <r>
      <rPr>
        <sz val="28"/>
        <rFont val="Times New Roman"/>
        <charset val="134"/>
      </rPr>
      <t>“</t>
    </r>
    <r>
      <rPr>
        <sz val="28"/>
        <rFont val="方正仿宋简体"/>
        <charset val="134"/>
      </rPr>
      <t>十小工程</t>
    </r>
    <r>
      <rPr>
        <sz val="28"/>
        <rFont val="Times New Roman"/>
        <charset val="134"/>
      </rPr>
      <t>”</t>
    </r>
    <r>
      <rPr>
        <sz val="28"/>
        <rFont val="方正仿宋简体"/>
        <charset val="134"/>
      </rPr>
      <t>小市场</t>
    </r>
    <r>
      <rPr>
        <sz val="28"/>
        <rFont val="Times New Roman"/>
        <charset val="134"/>
      </rPr>
      <t>1</t>
    </r>
    <r>
      <rPr>
        <sz val="28"/>
        <rFont val="方正仿宋简体"/>
        <charset val="134"/>
      </rPr>
      <t>座，建筑面积为</t>
    </r>
    <r>
      <rPr>
        <sz val="28"/>
        <rFont val="Times New Roman"/>
        <charset val="134"/>
      </rPr>
      <t>335.04</t>
    </r>
    <r>
      <rPr>
        <sz val="28"/>
        <rFont val="宋体"/>
        <charset val="134"/>
      </rPr>
      <t>㎡</t>
    </r>
    <r>
      <rPr>
        <sz val="28"/>
        <rFont val="方正仿宋简体"/>
        <charset val="134"/>
      </rPr>
      <t>；配套建设室外地面硬化</t>
    </r>
    <r>
      <rPr>
        <sz val="28"/>
        <rFont val="Times New Roman"/>
        <charset val="134"/>
      </rPr>
      <t>3888</t>
    </r>
    <r>
      <rPr>
        <sz val="28"/>
        <rFont val="宋体"/>
        <charset val="134"/>
      </rPr>
      <t>㎡</t>
    </r>
    <r>
      <rPr>
        <sz val="28"/>
        <rFont val="方正仿宋简体"/>
        <charset val="134"/>
      </rPr>
      <t>及给排水、电力、消防等相关附属设施。项目建成后，所形成的固定资产纳入衔接项目资产管理，权属归村集体所有，项目年收益率不低于同期银行贷款利率。</t>
    </r>
  </si>
  <si>
    <r>
      <rPr>
        <sz val="28"/>
        <rFont val="方正仿宋简体"/>
        <charset val="134"/>
      </rPr>
      <t>明</t>
    </r>
    <r>
      <rPr>
        <sz val="28"/>
        <rFont val="Times New Roman"/>
        <charset val="134"/>
      </rPr>
      <t xml:space="preserve">  </t>
    </r>
    <r>
      <rPr>
        <sz val="28"/>
        <rFont val="方正仿宋简体"/>
        <charset val="134"/>
      </rPr>
      <t>杰、罗建新</t>
    </r>
  </si>
  <si>
    <r>
      <rPr>
        <sz val="28"/>
        <rFont val="方正仿宋简体"/>
        <charset val="0"/>
      </rPr>
      <t>已完成测绘、设计、勘察、工程预算及可研编制，计划</t>
    </r>
    <r>
      <rPr>
        <sz val="28"/>
        <rFont val="Times New Roman"/>
        <charset val="0"/>
      </rPr>
      <t>2</t>
    </r>
    <r>
      <rPr>
        <sz val="28"/>
        <rFont val="方正仿宋简体"/>
        <charset val="0"/>
      </rPr>
      <t>月</t>
    </r>
    <r>
      <rPr>
        <sz val="28"/>
        <rFont val="Times New Roman"/>
        <charset val="0"/>
      </rPr>
      <t>2</t>
    </r>
    <r>
      <rPr>
        <sz val="28"/>
        <rFont val="方正仿宋简体"/>
        <charset val="0"/>
      </rPr>
      <t>日前完成立项</t>
    </r>
  </si>
  <si>
    <r>
      <rPr>
        <sz val="28"/>
        <rFont val="方正仿宋简体"/>
        <charset val="0"/>
      </rPr>
      <t>已于</t>
    </r>
    <r>
      <rPr>
        <sz val="28"/>
        <rFont val="Times New Roman"/>
        <charset val="0"/>
      </rPr>
      <t>3</t>
    </r>
    <r>
      <rPr>
        <sz val="28"/>
        <rFont val="方正仿宋简体"/>
        <charset val="0"/>
      </rPr>
      <t>月</t>
    </r>
    <r>
      <rPr>
        <sz val="28"/>
        <rFont val="Times New Roman"/>
        <charset val="0"/>
      </rPr>
      <t>30</t>
    </r>
    <r>
      <rPr>
        <sz val="28"/>
        <rFont val="方正仿宋简体"/>
        <charset val="0"/>
      </rPr>
      <t>日与新疆水夫建筑工程有限公司签订合同，</t>
    </r>
    <r>
      <rPr>
        <sz val="28"/>
        <rFont val="Times New Roman"/>
        <charset val="0"/>
      </rPr>
      <t>4</t>
    </r>
    <r>
      <rPr>
        <sz val="28"/>
        <rFont val="方正仿宋简体"/>
        <charset val="0"/>
      </rPr>
      <t>月</t>
    </r>
    <r>
      <rPr>
        <sz val="28"/>
        <rFont val="Times New Roman"/>
        <charset val="0"/>
      </rPr>
      <t>11</t>
    </r>
    <r>
      <rPr>
        <sz val="28"/>
        <rFont val="方正仿宋简体"/>
        <charset val="0"/>
      </rPr>
      <t>日已办理施工许可证，目前正在做</t>
    </r>
    <r>
      <rPr>
        <sz val="28"/>
        <rFont val="Times New Roman"/>
        <charset val="0"/>
      </rPr>
      <t>1</t>
    </r>
    <r>
      <rPr>
        <sz val="28"/>
        <rFont val="方正仿宋简体"/>
        <charset val="0"/>
      </rPr>
      <t>号商业楼一层梁绑扎钢筋及支模板，</t>
    </r>
    <r>
      <rPr>
        <sz val="28"/>
        <rFont val="Times New Roman"/>
        <charset val="0"/>
      </rPr>
      <t>2</t>
    </r>
    <r>
      <rPr>
        <sz val="28"/>
        <rFont val="方正仿宋简体"/>
        <charset val="0"/>
      </rPr>
      <t>号商业楼二层搭架子，工程形象进度</t>
    </r>
    <r>
      <rPr>
        <sz val="28"/>
        <rFont val="Times New Roman"/>
        <charset val="0"/>
      </rPr>
      <t>44%</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</si>
  <si>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21</t>
    </r>
    <r>
      <rPr>
        <sz val="28"/>
        <rFont val="方正仿宋简体"/>
        <charset val="0"/>
      </rPr>
      <t>号</t>
    </r>
  </si>
  <si>
    <t>2402-653130-17-01-753307</t>
  </si>
  <si>
    <r>
      <rPr>
        <sz val="28"/>
        <rFont val="方正仿宋简体"/>
        <charset val="0"/>
      </rPr>
      <t>巴水保承诺字</t>
    </r>
    <r>
      <rPr>
        <sz val="28"/>
        <rFont val="Times New Roman"/>
        <charset val="0"/>
      </rPr>
      <t>[2024]8</t>
    </r>
    <r>
      <rPr>
        <sz val="28"/>
        <rFont val="方正仿宋简体"/>
        <charset val="0"/>
      </rPr>
      <t>号</t>
    </r>
  </si>
  <si>
    <r>
      <rPr>
        <sz val="28"/>
        <rFont val="方正仿宋简体"/>
        <charset val="0"/>
      </rPr>
      <t>新疆泓升项目管理有限公司</t>
    </r>
  </si>
  <si>
    <t>http://www.ggzykashi.cn/jyxx/001001/001001001/20240229/9e5d74b9-4489-4307-b463-5cbc6417aa8e.html</t>
  </si>
  <si>
    <t>http://www.ggzykashi.cn/jyxx/001001/001001004/20240329/c71cf2c7-1a8c-403f-a1f5-7ba38b3eafd3.html</t>
  </si>
  <si>
    <t>65313024020400239</t>
  </si>
  <si>
    <r>
      <rPr>
        <sz val="28"/>
        <rFont val="方正仿宋简体"/>
        <charset val="0"/>
      </rPr>
      <t>新疆水夫建筑工程有限公司</t>
    </r>
  </si>
  <si>
    <r>
      <rPr>
        <sz val="28"/>
        <rFont val="Times New Roman"/>
        <charset val="134"/>
      </rPr>
      <t>2.</t>
    </r>
    <r>
      <rPr>
        <sz val="28"/>
        <rFont val="方正仿宋简体"/>
        <charset val="134"/>
      </rPr>
      <t>投资为</t>
    </r>
    <r>
      <rPr>
        <sz val="28"/>
        <rFont val="Times New Roman"/>
        <charset val="134"/>
      </rPr>
      <t>264</t>
    </r>
    <r>
      <rPr>
        <sz val="28"/>
        <rFont val="方正仿宋简体"/>
        <charset val="134"/>
      </rPr>
      <t>万元，为英吾斯塘乡</t>
    </r>
    <r>
      <rPr>
        <sz val="28"/>
        <rFont val="Times New Roman"/>
        <charset val="134"/>
      </rPr>
      <t>2</t>
    </r>
    <r>
      <rPr>
        <sz val="28"/>
        <rFont val="方正仿宋简体"/>
        <charset val="134"/>
      </rPr>
      <t>村、</t>
    </r>
    <r>
      <rPr>
        <sz val="28"/>
        <rFont val="Times New Roman"/>
        <charset val="134"/>
      </rPr>
      <t>7</t>
    </r>
    <r>
      <rPr>
        <sz val="28"/>
        <rFont val="方正仿宋简体"/>
        <charset val="134"/>
      </rPr>
      <t>村异地新建框架结构一层小市场</t>
    </r>
    <r>
      <rPr>
        <sz val="28"/>
        <rFont val="Times New Roman"/>
        <charset val="134"/>
      </rPr>
      <t>1100m²</t>
    </r>
    <r>
      <rPr>
        <sz val="28"/>
        <rFont val="方正仿宋简体"/>
        <charset val="134"/>
      </rPr>
      <t>，并配套相消防、电力、供排水等关附属设施。项目建成后，所形成的固定资产纳入衔接项目资产管理，权属归村集体所有，项目年收益率不低于同期银行贷款利率。</t>
    </r>
  </si>
  <si>
    <r>
      <rPr>
        <sz val="28"/>
        <rFont val="方正仿宋简体"/>
        <charset val="134"/>
      </rPr>
      <t>明</t>
    </r>
    <r>
      <rPr>
        <sz val="28"/>
        <rFont val="Times New Roman"/>
        <charset val="134"/>
      </rPr>
      <t xml:space="preserve">  </t>
    </r>
    <r>
      <rPr>
        <sz val="28"/>
        <rFont val="方正仿宋简体"/>
        <charset val="134"/>
      </rPr>
      <t>杰、李黎利</t>
    </r>
  </si>
  <si>
    <r>
      <rPr>
        <sz val="28"/>
        <rFont val="方正仿宋简体"/>
        <charset val="0"/>
      </rPr>
      <t>已完成可研审批，正在编制预算。</t>
    </r>
  </si>
  <si>
    <r>
      <rPr>
        <sz val="28"/>
        <rFont val="方正仿宋简体"/>
        <charset val="0"/>
      </rPr>
      <t>已于</t>
    </r>
    <r>
      <rPr>
        <sz val="28"/>
        <rFont val="Times New Roman"/>
        <charset val="0"/>
      </rPr>
      <t>3</t>
    </r>
    <r>
      <rPr>
        <sz val="28"/>
        <rFont val="方正仿宋简体"/>
        <charset val="0"/>
      </rPr>
      <t>月</t>
    </r>
    <r>
      <rPr>
        <sz val="28"/>
        <rFont val="Times New Roman"/>
        <charset val="0"/>
      </rPr>
      <t>3</t>
    </r>
    <r>
      <rPr>
        <sz val="28"/>
        <rFont val="方正仿宋简体"/>
        <charset val="0"/>
      </rPr>
      <t>日与新疆神鹿水利水电工程有限公司签订合同，目前正在进行外墙涂料，完成</t>
    </r>
    <r>
      <rPr>
        <sz val="28"/>
        <rFont val="Times New Roman"/>
        <charset val="0"/>
      </rPr>
      <t>80%</t>
    </r>
    <r>
      <rPr>
        <sz val="28"/>
        <rFont val="方正仿宋简体"/>
        <charset val="0"/>
      </rPr>
      <t>，室内门窗水电安装，室外散水完成</t>
    </r>
    <r>
      <rPr>
        <sz val="28"/>
        <rFont val="Times New Roman"/>
        <charset val="0"/>
      </rPr>
      <t>80%</t>
    </r>
    <r>
      <rPr>
        <sz val="28"/>
        <rFont val="方正仿宋简体"/>
        <charset val="0"/>
      </rPr>
      <t>，目前正在进行等水电接通、两边马路铺设油路，工程形象进度为</t>
    </r>
    <r>
      <rPr>
        <sz val="28"/>
        <rFont val="Times New Roman"/>
        <charset val="0"/>
      </rPr>
      <t>90%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</si>
  <si>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10</t>
    </r>
    <r>
      <rPr>
        <sz val="28"/>
        <rFont val="方正仿宋简体"/>
        <charset val="0"/>
      </rPr>
      <t>号</t>
    </r>
  </si>
  <si>
    <t>2401-653130-04-05-436807</t>
  </si>
  <si>
    <r>
      <rPr>
        <sz val="28"/>
        <rFont val="方正仿宋简体"/>
        <charset val="0"/>
      </rPr>
      <t>巴水保承诺字〔</t>
    </r>
    <r>
      <rPr>
        <sz val="28"/>
        <rFont val="Times New Roman"/>
        <charset val="0"/>
      </rPr>
      <t>2024</t>
    </r>
    <r>
      <rPr>
        <sz val="28"/>
        <rFont val="方正仿宋简体"/>
        <charset val="0"/>
      </rPr>
      <t>〕</t>
    </r>
    <r>
      <rPr>
        <sz val="28"/>
        <rFont val="Times New Roman"/>
        <charset val="0"/>
      </rPr>
      <t>6</t>
    </r>
    <r>
      <rPr>
        <sz val="28"/>
        <rFont val="方正仿宋简体"/>
        <charset val="0"/>
      </rPr>
      <t>号</t>
    </r>
  </si>
  <si>
    <r>
      <rPr>
        <sz val="28"/>
        <rFont val="方正仿宋简体"/>
        <charset val="134"/>
      </rPr>
      <t>新疆中高正建设项目管理咨询有限公司</t>
    </r>
  </si>
  <si>
    <t>http://www.ccgp-xinjiang.gov.cn/site/detail?parentId=3661&amp;articleId=seM9/q52xmpaJEM8nFHEaQ==&amp;utm=site.site-PC-42166.1024-pc-wsg-secondLevelPage-front.1.6f92ce40c70511eeb2234b52cab69d2c</t>
  </si>
  <si>
    <t>http://www.ccgp-xinjiang.gov.cn/site/detail?parentId=3661&amp;articleId=GS7EZFFcv37uai8pKMo3iA==&amp;utm=site.site-PC-42166.1024-pc-wsg-secondLevelPage-front.11.c4a30930e2ae11ee992cd91aea0a3021</t>
  </si>
  <si>
    <r>
      <rPr>
        <sz val="28"/>
        <rFont val="Times New Roman"/>
        <charset val="0"/>
      </rPr>
      <t>KSBCX-</t>
    </r>
    <r>
      <rPr>
        <sz val="28"/>
        <rFont val="方正仿宋简体"/>
        <charset val="0"/>
      </rPr>
      <t>（</t>
    </r>
    <r>
      <rPr>
        <sz val="28"/>
        <rFont val="Times New Roman"/>
        <charset val="0"/>
      </rPr>
      <t>CS</t>
    </r>
    <r>
      <rPr>
        <sz val="28"/>
        <rFont val="方正仿宋简体"/>
        <charset val="0"/>
      </rPr>
      <t>）</t>
    </r>
    <r>
      <rPr>
        <sz val="28"/>
        <rFont val="Times New Roman"/>
        <charset val="0"/>
      </rPr>
      <t>2024-01</t>
    </r>
    <r>
      <rPr>
        <sz val="28"/>
        <rFont val="方正仿宋简体"/>
        <charset val="0"/>
      </rPr>
      <t>号</t>
    </r>
    <r>
      <rPr>
        <sz val="28"/>
        <rFont val="Times New Roman"/>
        <charset val="0"/>
      </rPr>
      <t xml:space="preserve"> </t>
    </r>
  </si>
  <si>
    <r>
      <rPr>
        <sz val="28"/>
        <rFont val="Times New Roman"/>
        <charset val="134"/>
      </rPr>
      <t>3.</t>
    </r>
    <r>
      <rPr>
        <sz val="28"/>
        <rFont val="方正仿宋简体"/>
        <charset val="134"/>
      </rPr>
      <t>投资</t>
    </r>
    <r>
      <rPr>
        <sz val="28"/>
        <rFont val="Times New Roman"/>
        <charset val="134"/>
      </rPr>
      <t>2050</t>
    </r>
    <r>
      <rPr>
        <sz val="28"/>
        <rFont val="方正仿宋简体"/>
        <charset val="134"/>
      </rPr>
      <t>万元，为色力布亚镇</t>
    </r>
    <r>
      <rPr>
        <sz val="28"/>
        <rFont val="Times New Roman"/>
        <charset val="134"/>
      </rPr>
      <t>16</t>
    </r>
    <r>
      <rPr>
        <sz val="28"/>
        <rFont val="方正仿宋简体"/>
        <charset val="134"/>
      </rPr>
      <t>村在色力布亚镇</t>
    </r>
    <r>
      <rPr>
        <sz val="28"/>
        <rFont val="Times New Roman"/>
        <charset val="134"/>
      </rPr>
      <t>6</t>
    </r>
    <r>
      <rPr>
        <sz val="28"/>
        <rFont val="方正仿宋简体"/>
        <charset val="134"/>
      </rPr>
      <t>社区新建小市场</t>
    </r>
    <r>
      <rPr>
        <sz val="28"/>
        <rFont val="Times New Roman"/>
        <charset val="134"/>
      </rPr>
      <t>7591.3m²</t>
    </r>
    <r>
      <rPr>
        <sz val="28"/>
        <rFont val="方正仿宋简体"/>
        <charset val="134"/>
      </rPr>
      <t>，并配套地面硬化、给排水、消防、电力等相关附属设施。项目建成后，所形成的固定资产纳入衔接项目资产管理，权属归村集体所有，项目年收益率不低于同期银行贷款利率。</t>
    </r>
  </si>
  <si>
    <r>
      <rPr>
        <sz val="28"/>
        <rFont val="方正仿宋简体"/>
        <charset val="134"/>
      </rPr>
      <t>色力布亚镇</t>
    </r>
  </si>
  <si>
    <r>
      <rPr>
        <sz val="28"/>
        <rFont val="方正仿宋简体"/>
        <charset val="134"/>
      </rPr>
      <t>明</t>
    </r>
    <r>
      <rPr>
        <sz val="28"/>
        <rFont val="Times New Roman"/>
        <charset val="134"/>
      </rPr>
      <t xml:space="preserve">  </t>
    </r>
    <r>
      <rPr>
        <sz val="28"/>
        <rFont val="方正仿宋简体"/>
        <charset val="134"/>
      </rPr>
      <t>杰、蒋久健</t>
    </r>
  </si>
  <si>
    <r>
      <rPr>
        <sz val="28"/>
        <rFont val="方正仿宋简体"/>
        <charset val="134"/>
      </rPr>
      <t>可研编制已完成，正在调整概算（地基设计计划按照三层设计）。</t>
    </r>
  </si>
  <si>
    <r>
      <rPr>
        <sz val="24"/>
        <rFont val="方正仿宋简体"/>
        <charset val="134"/>
      </rPr>
      <t>已于</t>
    </r>
    <r>
      <rPr>
        <sz val="24"/>
        <rFont val="Times New Roman"/>
        <charset val="134"/>
      </rPr>
      <t>4</t>
    </r>
    <r>
      <rPr>
        <sz val="24"/>
        <rFont val="方正仿宋简体"/>
        <charset val="134"/>
      </rPr>
      <t>月</t>
    </r>
    <r>
      <rPr>
        <sz val="24"/>
        <rFont val="Times New Roman"/>
        <charset val="134"/>
      </rPr>
      <t>6</t>
    </r>
    <r>
      <rPr>
        <sz val="24"/>
        <rFont val="方正仿宋简体"/>
        <charset val="134"/>
      </rPr>
      <t>日与新疆中信虹雨建设工程有限公司签订合同，</t>
    </r>
    <r>
      <rPr>
        <sz val="24"/>
        <rFont val="Times New Roman"/>
        <charset val="134"/>
      </rPr>
      <t>4</t>
    </r>
    <r>
      <rPr>
        <sz val="24"/>
        <rFont val="方正仿宋简体"/>
        <charset val="134"/>
      </rPr>
      <t>月</t>
    </r>
    <r>
      <rPr>
        <sz val="24"/>
        <rFont val="Times New Roman"/>
        <charset val="134"/>
      </rPr>
      <t>29</t>
    </r>
    <r>
      <rPr>
        <sz val="24"/>
        <rFont val="方正仿宋简体"/>
        <charset val="134"/>
      </rPr>
      <t>日已办理施工许可证，目前已完成</t>
    </r>
    <r>
      <rPr>
        <sz val="24"/>
        <rFont val="Times New Roman"/>
        <charset val="134"/>
      </rPr>
      <t>2#</t>
    </r>
    <r>
      <rPr>
        <sz val="24"/>
        <rFont val="方正仿宋简体"/>
        <charset val="134"/>
      </rPr>
      <t>商业楼一层现浇板模板支撑搭设，</t>
    </r>
    <r>
      <rPr>
        <sz val="24"/>
        <rFont val="Times New Roman"/>
        <charset val="134"/>
      </rPr>
      <t xml:space="preserve"> 4#</t>
    </r>
    <r>
      <rPr>
        <sz val="24"/>
        <rFont val="方正仿宋简体"/>
        <charset val="134"/>
      </rPr>
      <t>商业楼基础回填，戈壁土换填完成，</t>
    </r>
    <r>
      <rPr>
        <sz val="24"/>
        <rFont val="Times New Roman"/>
        <charset val="134"/>
      </rPr>
      <t>5#</t>
    </r>
    <r>
      <rPr>
        <sz val="24"/>
        <rFont val="方正仿宋简体"/>
        <charset val="134"/>
      </rPr>
      <t>商业楼基础回填，</t>
    </r>
    <r>
      <rPr>
        <sz val="24"/>
        <rFont val="Times New Roman"/>
        <charset val="134"/>
      </rPr>
      <t xml:space="preserve"> 1#</t>
    </r>
    <r>
      <rPr>
        <sz val="24"/>
        <rFont val="方正仿宋简体"/>
        <charset val="134"/>
      </rPr>
      <t>商业楼基础垫层浇筑，承台钢筋绑扎、模板支撑，</t>
    </r>
    <r>
      <rPr>
        <sz val="24"/>
        <rFont val="Times New Roman"/>
        <charset val="134"/>
      </rPr>
      <t>3#</t>
    </r>
    <r>
      <rPr>
        <sz val="24"/>
        <rFont val="方正仿宋简体"/>
        <charset val="134"/>
      </rPr>
      <t>商业楼基础开挖，工程形象进度</t>
    </r>
    <r>
      <rPr>
        <sz val="24"/>
        <rFont val="Times New Roman"/>
        <charset val="134"/>
      </rPr>
      <t>28%</t>
    </r>
    <r>
      <rPr>
        <sz val="24"/>
        <rFont val="方正仿宋简体"/>
        <charset val="134"/>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</si>
  <si>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19</t>
    </r>
    <r>
      <rPr>
        <sz val="28"/>
        <rFont val="方正仿宋简体"/>
        <charset val="0"/>
      </rPr>
      <t>号</t>
    </r>
  </si>
  <si>
    <t>2402-653130-17-01-406796</t>
  </si>
  <si>
    <r>
      <rPr>
        <sz val="28"/>
        <rFont val="方正仿宋简体"/>
        <charset val="134"/>
      </rPr>
      <t>巴水保承诺字</t>
    </r>
    <r>
      <rPr>
        <sz val="28"/>
        <rFont val="Times New Roman"/>
        <charset val="134"/>
      </rPr>
      <t>[2024]14</t>
    </r>
    <r>
      <rPr>
        <sz val="28"/>
        <rFont val="方正仿宋简体"/>
        <charset val="134"/>
      </rPr>
      <t>号</t>
    </r>
  </si>
  <si>
    <r>
      <rPr>
        <sz val="28"/>
        <rFont val="方正仿宋简体"/>
        <charset val="0"/>
      </rPr>
      <t>新疆润标工程勘察设计研究院有限公司</t>
    </r>
  </si>
  <si>
    <t>http://www.ggzykashi.cn/jyxx/001001/001001001/20240305/cc5cf207-e12c-4475-9ed0-09c0a5e80c04.html</t>
  </si>
  <si>
    <t>http://www.ggzykashi.cn/jyxx/001001/001001006/20240327/4c0f4ea9-a045-43f5-b26d-85ff1b2f9b29.html</t>
  </si>
  <si>
    <t>65313024020500241001002</t>
  </si>
  <si>
    <r>
      <rPr>
        <sz val="28"/>
        <rFont val="方正仿宋简体"/>
        <charset val="0"/>
      </rPr>
      <t>新疆中信虹雨建设工程有限公司</t>
    </r>
  </si>
  <si>
    <r>
      <rPr>
        <sz val="28"/>
        <rFont val="Times New Roman"/>
        <charset val="134"/>
      </rPr>
      <t>4.</t>
    </r>
    <r>
      <rPr>
        <sz val="28"/>
        <rFont val="方正仿宋简体"/>
        <charset val="134"/>
      </rPr>
      <t>总投资</t>
    </r>
    <r>
      <rPr>
        <sz val="28"/>
        <rFont val="Times New Roman"/>
        <charset val="134"/>
      </rPr>
      <t>1725</t>
    </r>
    <r>
      <rPr>
        <sz val="28"/>
        <rFont val="方正仿宋简体"/>
        <charset val="134"/>
      </rPr>
      <t>万元，为阿克萨克马热勒乡</t>
    </r>
    <r>
      <rPr>
        <sz val="28"/>
        <rFont val="Times New Roman"/>
        <charset val="134"/>
      </rPr>
      <t>3</t>
    </r>
    <r>
      <rPr>
        <sz val="28"/>
        <rFont val="方正仿宋简体"/>
        <charset val="134"/>
      </rPr>
      <t>村、</t>
    </r>
    <r>
      <rPr>
        <sz val="28"/>
        <rFont val="Times New Roman"/>
        <charset val="134"/>
      </rPr>
      <t>10</t>
    </r>
    <r>
      <rPr>
        <sz val="28"/>
        <rFont val="方正仿宋简体"/>
        <charset val="134"/>
      </rPr>
      <t>村异地新建框架结构小市场</t>
    </r>
    <r>
      <rPr>
        <sz val="28"/>
        <rFont val="Times New Roman"/>
        <charset val="134"/>
      </rPr>
      <t>2</t>
    </r>
    <r>
      <rPr>
        <sz val="28"/>
        <rFont val="方正仿宋简体"/>
        <charset val="134"/>
      </rPr>
      <t>栋、总面积</t>
    </r>
    <r>
      <rPr>
        <sz val="28"/>
        <rFont val="Times New Roman"/>
        <charset val="134"/>
      </rPr>
      <t>5782.17</t>
    </r>
    <r>
      <rPr>
        <sz val="28"/>
        <rFont val="宋体"/>
        <charset val="134"/>
      </rPr>
      <t>㎡</t>
    </r>
    <r>
      <rPr>
        <sz val="28"/>
        <rFont val="方正仿宋简体"/>
        <charset val="134"/>
      </rPr>
      <t>，消防水池（含消防泵房）</t>
    </r>
    <r>
      <rPr>
        <sz val="28"/>
        <rFont val="Times New Roman"/>
        <charset val="134"/>
      </rPr>
      <t>451.39</t>
    </r>
    <r>
      <rPr>
        <sz val="28"/>
        <rFont val="宋体"/>
        <charset val="134"/>
      </rPr>
      <t>㎡</t>
    </r>
    <r>
      <rPr>
        <sz val="28"/>
        <rFont val="方正仿宋简体"/>
        <charset val="134"/>
      </rPr>
      <t>，配套地面硬化、给排水、消防、电力等相关附属设施。项目建成后，所形成的固定资产纳入衔接项目资产管理，权属归村集体所有，项目年收益率不低于同期银行贷款利率。</t>
    </r>
  </si>
  <si>
    <r>
      <rPr>
        <sz val="28"/>
        <rFont val="方正仿宋简体"/>
        <charset val="0"/>
      </rPr>
      <t>已完成测绘、岩土勘察、设计方案；设计方案已确定；预算已完成，已完成可研批复，发改委已经出具项目建议书；正在办理用地预审。</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</si>
  <si>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日完成施工许可证办理，目前已完成一号楼二层模板架体搭设，二层模板安装、二号楼二层模板架体搭设、二层模板安装、消防水池基础垫层浇筑、筏板基础钢筋绑扎、筏板基础浇筑，工程形象进度为</t>
    </r>
    <r>
      <rPr>
        <sz val="28"/>
        <rFont val="Times New Roman"/>
        <charset val="0"/>
      </rPr>
      <t>65%</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</si>
  <si>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14</t>
    </r>
    <r>
      <rPr>
        <sz val="28"/>
        <rFont val="方正仿宋简体"/>
        <charset val="0"/>
      </rPr>
      <t>号</t>
    </r>
  </si>
  <si>
    <t>2401-653130-17-01-299916</t>
  </si>
  <si>
    <r>
      <rPr>
        <sz val="28"/>
        <rFont val="方正仿宋简体"/>
        <charset val="134"/>
      </rPr>
      <t>巴水保承诺字</t>
    </r>
    <r>
      <rPr>
        <sz val="28"/>
        <rFont val="Times New Roman"/>
        <charset val="134"/>
      </rPr>
      <t>[2024]9</t>
    </r>
    <r>
      <rPr>
        <sz val="28"/>
        <rFont val="方正仿宋简体"/>
        <charset val="134"/>
      </rPr>
      <t>号</t>
    </r>
  </si>
  <si>
    <r>
      <rPr>
        <sz val="28"/>
        <rFont val="方正仿宋简体"/>
        <charset val="0"/>
      </rPr>
      <t>新疆联诚项目咨询管理有限公司</t>
    </r>
  </si>
  <si>
    <t>http://www.ggzykashi.cn/jyxx/001001/001001001/20240229/bc11d416-fd18-4aed-b953-c1aa9dce4979.html</t>
  </si>
  <si>
    <t>http://www.ggzykashi.cn/jyxx/001001/001001004/20240401/3dac34fc-4730-4412-b78b-c7864e8ae3b2.html</t>
  </si>
  <si>
    <t>65313024020400237</t>
  </si>
  <si>
    <r>
      <rPr>
        <sz val="28"/>
        <rFont val="方正仿宋简体"/>
        <charset val="0"/>
      </rPr>
      <t>新疆中信虹雨建设工程有限公司</t>
    </r>
    <r>
      <rPr>
        <sz val="28"/>
        <rFont val="Times New Roman"/>
        <charset val="0"/>
      </rPr>
      <t xml:space="preserve">
</t>
    </r>
    <r>
      <rPr>
        <sz val="28"/>
        <rFont val="方正仿宋简体"/>
        <charset val="0"/>
      </rPr>
      <t>新疆双源华盛水利电力工程有限公司</t>
    </r>
  </si>
  <si>
    <t>2024/4/2
2024/4/17</t>
  </si>
  <si>
    <r>
      <rPr>
        <sz val="28"/>
        <rFont val="Times New Roman"/>
        <charset val="134"/>
      </rPr>
      <t>5.</t>
    </r>
    <r>
      <rPr>
        <sz val="28"/>
        <rFont val="方正仿宋简体"/>
        <charset val="134"/>
      </rPr>
      <t>投资</t>
    </r>
    <r>
      <rPr>
        <sz val="28"/>
        <rFont val="Times New Roman"/>
        <charset val="134"/>
      </rPr>
      <t>390</t>
    </r>
    <r>
      <rPr>
        <sz val="28"/>
        <rFont val="方正仿宋简体"/>
        <charset val="134"/>
      </rPr>
      <t>万，为阿纳库勒乡</t>
    </r>
    <r>
      <rPr>
        <sz val="28"/>
        <rFont val="Times New Roman"/>
        <charset val="134"/>
      </rPr>
      <t>7</t>
    </r>
    <r>
      <rPr>
        <sz val="28"/>
        <rFont val="方正仿宋简体"/>
        <charset val="134"/>
      </rPr>
      <t>村新建二层小市场</t>
    </r>
    <r>
      <rPr>
        <sz val="28"/>
        <rFont val="Times New Roman"/>
        <charset val="134"/>
      </rPr>
      <t>1159.2</t>
    </r>
    <r>
      <rPr>
        <sz val="28"/>
        <rFont val="宋体"/>
        <charset val="134"/>
      </rPr>
      <t>㎡</t>
    </r>
    <r>
      <rPr>
        <sz val="28"/>
        <rFont val="方正仿宋简体"/>
        <charset val="134"/>
      </rPr>
      <t>，地面硬化</t>
    </r>
    <r>
      <rPr>
        <sz val="28"/>
        <rFont val="Times New Roman"/>
        <charset val="134"/>
      </rPr>
      <t>400</t>
    </r>
    <r>
      <rPr>
        <sz val="28"/>
        <rFont val="宋体"/>
        <charset val="134"/>
      </rPr>
      <t>㎡</t>
    </r>
    <r>
      <rPr>
        <sz val="28"/>
        <rFont val="方正仿宋简体"/>
        <charset val="134"/>
      </rPr>
      <t>，配套水电暖等附属设施。项目建成后，所形成的固定资产纳入衔接项目资产管理，权属归村集体所有，项目年收益率不低于同期银行贷款利率。</t>
    </r>
  </si>
  <si>
    <r>
      <rPr>
        <sz val="28"/>
        <rFont val="方正仿宋简体"/>
        <charset val="134"/>
      </rPr>
      <t>阿纳库勒乡</t>
    </r>
  </si>
  <si>
    <r>
      <rPr>
        <sz val="28"/>
        <rFont val="方正仿宋简体"/>
        <charset val="134"/>
      </rPr>
      <t>明</t>
    </r>
    <r>
      <rPr>
        <sz val="28"/>
        <rFont val="Times New Roman"/>
        <charset val="134"/>
      </rPr>
      <t xml:space="preserve">  </t>
    </r>
    <r>
      <rPr>
        <sz val="28"/>
        <rFont val="方正仿宋简体"/>
        <charset val="134"/>
      </rPr>
      <t>杰、牛振东</t>
    </r>
  </si>
  <si>
    <r>
      <rPr>
        <sz val="28"/>
        <rFont val="方正仿宋简体"/>
        <charset val="0"/>
      </rPr>
      <t>已完成测绘、地勘、施工设计图，目前正在办理立项审批。</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</si>
  <si>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日与新疆水夫建筑工程有限公司签订合同，</t>
    </r>
    <r>
      <rPr>
        <sz val="28"/>
        <rFont val="Times New Roman"/>
        <charset val="0"/>
      </rPr>
      <t>4</t>
    </r>
    <r>
      <rPr>
        <sz val="28"/>
        <rFont val="方正仿宋简体"/>
        <charset val="0"/>
      </rPr>
      <t>月</t>
    </r>
    <r>
      <rPr>
        <sz val="28"/>
        <rFont val="Times New Roman"/>
        <charset val="0"/>
      </rPr>
      <t>30</t>
    </r>
    <r>
      <rPr>
        <sz val="28"/>
        <rFont val="方正仿宋简体"/>
        <charset val="0"/>
      </rPr>
      <t>日已办理施工许可证，目前已完成二层框架柱钢筋安装绑扎施工完成，砼结构洒水养护，二层施工外架搭设，工程形象进度</t>
    </r>
    <r>
      <rPr>
        <sz val="28"/>
        <rFont val="Times New Roman"/>
        <charset val="0"/>
      </rPr>
      <t>65%</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</si>
  <si>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43</t>
    </r>
    <r>
      <rPr>
        <sz val="28"/>
        <rFont val="方正仿宋简体"/>
        <charset val="0"/>
      </rPr>
      <t>号</t>
    </r>
  </si>
  <si>
    <t>2402-653130-04-01-105421</t>
  </si>
  <si>
    <t>http://www.ccgp-xinjiang.gov.cn/site/detail?parentId=3661&amp;articleId=VeGLKi8Uv56M/SvgJBCsWA==&amp;utm=site.site-PC-42166.1024-pc-wsg-secondLevelPage-front.19.7df9eea0c0b111eebaac919c595a9b38</t>
  </si>
  <si>
    <r>
      <rPr>
        <sz val="28"/>
        <rFont val="方正仿宋简体"/>
        <charset val="0"/>
      </rPr>
      <t>巴水保承诺字</t>
    </r>
    <r>
      <rPr>
        <sz val="28"/>
        <rFont val="Times New Roman"/>
        <charset val="0"/>
      </rPr>
      <t>[2024]13</t>
    </r>
    <r>
      <rPr>
        <sz val="28"/>
        <rFont val="方正仿宋简体"/>
        <charset val="0"/>
      </rPr>
      <t>号</t>
    </r>
  </si>
  <si>
    <r>
      <rPr>
        <sz val="28"/>
        <rFont val="方正仿宋简体"/>
        <charset val="0"/>
      </rPr>
      <t>巴楚县政府采购中心</t>
    </r>
  </si>
  <si>
    <t>http://www.ccgp-xinjiang.gov.cn/site/detail?categoryCode=ZcyAnnouncement&amp;parentId=3661&amp;articleId=kPIcWMagf7DDG3ZYSwrQpA==&amp;utm=site.site-PC-42169.1045-pc-wsg-mainSearchPage-front.46.7fa32590e67311ee8f1ed3573423d396</t>
  </si>
  <si>
    <t>http://www.ccgp-xinjiang.gov.cn/site/detail?categoryCode=ZcyAnnouncement&amp;parentId=3661&amp;articleId=j5LJ2hD2hxUHZxtsgcDXZQ==&amp;utm=site.site-PC-42169.1045-pc-wsg-mainSearchPage-front.4.552c6120f65c11eeb6286d59a880f591</t>
  </si>
  <si>
    <r>
      <rPr>
        <sz val="28"/>
        <rFont val="Times New Roman"/>
        <charset val="134"/>
      </rPr>
      <t>KSBCX(CS) 2024-02</t>
    </r>
    <r>
      <rPr>
        <sz val="28"/>
        <rFont val="宋体"/>
        <charset val="134"/>
      </rPr>
      <t>号</t>
    </r>
  </si>
  <si>
    <r>
      <rPr>
        <sz val="28"/>
        <rFont val="方正仿宋简体"/>
        <charset val="134"/>
      </rPr>
      <t>巴楚县</t>
    </r>
    <r>
      <rPr>
        <sz val="28"/>
        <rFont val="Times New Roman"/>
        <charset val="134"/>
      </rPr>
      <t>2024</t>
    </r>
    <r>
      <rPr>
        <sz val="28"/>
        <rFont val="方正仿宋简体"/>
        <charset val="134"/>
      </rPr>
      <t>年多来提巴格乡</t>
    </r>
    <r>
      <rPr>
        <sz val="28"/>
        <rFont val="Times New Roman"/>
        <charset val="134"/>
      </rPr>
      <t>15</t>
    </r>
    <r>
      <rPr>
        <sz val="28"/>
        <rFont val="方正仿宋简体"/>
        <charset val="134"/>
      </rPr>
      <t>村农贸市场建设项目</t>
    </r>
  </si>
  <si>
    <r>
      <rPr>
        <b/>
        <sz val="28"/>
        <rFont val="方正仿宋简体"/>
        <charset val="134"/>
      </rPr>
      <t>总投资</t>
    </r>
    <r>
      <rPr>
        <sz val="28"/>
        <rFont val="方正仿宋简体"/>
        <charset val="134"/>
      </rPr>
      <t>：</t>
    </r>
    <r>
      <rPr>
        <sz val="28"/>
        <rFont val="Times New Roman"/>
        <charset val="134"/>
      </rPr>
      <t>600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：在</t>
    </r>
    <r>
      <rPr>
        <sz val="28"/>
        <rFont val="Times New Roman"/>
        <charset val="134"/>
      </rPr>
      <t>15</t>
    </r>
    <r>
      <rPr>
        <sz val="28"/>
        <rFont val="方正仿宋简体"/>
        <charset val="134"/>
      </rPr>
      <t>村建设农贸市场</t>
    </r>
    <r>
      <rPr>
        <sz val="28"/>
        <rFont val="Times New Roman"/>
        <charset val="134"/>
      </rPr>
      <t>1</t>
    </r>
    <r>
      <rPr>
        <sz val="28"/>
        <rFont val="方正仿宋简体"/>
        <charset val="134"/>
      </rPr>
      <t>座，地面硬化</t>
    </r>
    <r>
      <rPr>
        <sz val="28"/>
        <rFont val="Times New Roman"/>
        <charset val="134"/>
      </rPr>
      <t>17300</t>
    </r>
    <r>
      <rPr>
        <sz val="28"/>
        <rFont val="宋体"/>
        <charset val="134"/>
      </rPr>
      <t>㎡</t>
    </r>
    <r>
      <rPr>
        <sz val="28"/>
        <rFont val="方正仿宋简体"/>
        <charset val="134"/>
      </rPr>
      <t>、建设小市场</t>
    </r>
    <r>
      <rPr>
        <sz val="28"/>
        <rFont val="Times New Roman"/>
        <charset val="134"/>
      </rPr>
      <t>600</t>
    </r>
    <r>
      <rPr>
        <sz val="28"/>
        <rFont val="宋体"/>
        <charset val="134"/>
      </rPr>
      <t>㎡</t>
    </r>
    <r>
      <rPr>
        <sz val="28"/>
        <rFont val="方正仿宋简体"/>
        <charset val="134"/>
      </rPr>
      <t>，彩钢棚</t>
    </r>
    <r>
      <rPr>
        <sz val="28"/>
        <rFont val="Times New Roman"/>
        <charset val="134"/>
      </rPr>
      <t>5100</t>
    </r>
    <r>
      <rPr>
        <sz val="28"/>
        <rFont val="宋体"/>
        <charset val="134"/>
      </rPr>
      <t>㎡</t>
    </r>
    <r>
      <rPr>
        <sz val="28"/>
        <rFont val="方正仿宋简体"/>
        <charset val="134"/>
      </rPr>
      <t>，并配套水、电、消防等附属设施。项目建成后，年收益率不低于同期银行贷款利率，所形成的固定资产纳入衔接项目资产管理，权属量化至村集体所有。</t>
    </r>
  </si>
  <si>
    <r>
      <rPr>
        <sz val="28"/>
        <rFont val="方正仿宋简体"/>
        <charset val="134"/>
      </rPr>
      <t>明</t>
    </r>
    <r>
      <rPr>
        <sz val="28"/>
        <rFont val="Times New Roman"/>
        <charset val="134"/>
      </rPr>
      <t xml:space="preserve">  </t>
    </r>
    <r>
      <rPr>
        <sz val="28"/>
        <rFont val="方正仿宋简体"/>
        <charset val="134"/>
      </rPr>
      <t>杰、刘山山</t>
    </r>
  </si>
  <si>
    <r>
      <rPr>
        <sz val="28"/>
        <rFont val="方正仿宋简体"/>
        <charset val="0"/>
      </rPr>
      <t>已完成用地手续，正在办理立项</t>
    </r>
  </si>
  <si>
    <r>
      <rPr>
        <sz val="28"/>
        <rFont val="方正仿宋简体"/>
        <charset val="134"/>
      </rPr>
      <t>已于</t>
    </r>
    <r>
      <rPr>
        <sz val="28"/>
        <rFont val="Times New Roman"/>
        <charset val="134"/>
      </rPr>
      <t>4</t>
    </r>
    <r>
      <rPr>
        <sz val="28"/>
        <rFont val="方正仿宋简体"/>
        <charset val="134"/>
      </rPr>
      <t>月</t>
    </r>
    <r>
      <rPr>
        <sz val="28"/>
        <rFont val="Times New Roman"/>
        <charset val="134"/>
      </rPr>
      <t>3</t>
    </r>
    <r>
      <rPr>
        <sz val="28"/>
        <rFont val="方正仿宋简体"/>
        <charset val="134"/>
      </rPr>
      <t>日与新疆中信虹雨建设签工程有限公司签订合同，目前已完成</t>
    </r>
    <r>
      <rPr>
        <sz val="28"/>
        <rFont val="Times New Roman"/>
        <charset val="134"/>
      </rPr>
      <t>12#.11#.9#.5#.1#.8#.7#</t>
    </r>
    <r>
      <rPr>
        <sz val="28"/>
        <rFont val="方正仿宋简体"/>
        <charset val="134"/>
      </rPr>
      <t>钢构安装，</t>
    </r>
    <r>
      <rPr>
        <sz val="28"/>
        <rFont val="Times New Roman"/>
        <charset val="134"/>
      </rPr>
      <t>2#.6#</t>
    </r>
    <r>
      <rPr>
        <sz val="28"/>
        <rFont val="方正仿宋简体"/>
        <charset val="134"/>
      </rPr>
      <t>承台混凝土浇筑，</t>
    </r>
    <r>
      <rPr>
        <sz val="28"/>
        <rFont val="Times New Roman"/>
        <charset val="134"/>
      </rPr>
      <t>6#.4#.10#.13#.14#</t>
    </r>
    <r>
      <rPr>
        <sz val="28"/>
        <rFont val="方正仿宋简体"/>
        <charset val="134"/>
      </rPr>
      <t>土方回填，挖掘机平整场地，工程形象进度为</t>
    </r>
    <r>
      <rPr>
        <sz val="28"/>
        <rFont val="Times New Roman"/>
        <charset val="134"/>
      </rPr>
      <t>52%</t>
    </r>
    <r>
      <rPr>
        <sz val="28"/>
        <rFont val="方正仿宋简体"/>
        <charset val="134"/>
      </rPr>
      <t>。</t>
    </r>
  </si>
  <si>
    <t>工程项目</t>
  </si>
  <si>
    <t>是</t>
  </si>
  <si>
    <r>
      <rPr>
        <sz val="28"/>
        <rFont val="方正仿宋简体"/>
        <charset val="0"/>
      </rPr>
      <t>巴发改项目〔</t>
    </r>
    <r>
      <rPr>
        <sz val="28"/>
        <rFont val="Times New Roman"/>
        <charset val="0"/>
      </rPr>
      <t>2024</t>
    </r>
    <r>
      <rPr>
        <sz val="28"/>
        <rFont val="方正仿宋简体"/>
        <charset val="0"/>
      </rPr>
      <t>〕</t>
    </r>
    <r>
      <rPr>
        <sz val="28"/>
        <rFont val="Times New Roman"/>
        <charset val="0"/>
      </rPr>
      <t>25</t>
    </r>
    <r>
      <rPr>
        <sz val="28"/>
        <rFont val="方正仿宋简体"/>
        <charset val="0"/>
      </rPr>
      <t>号</t>
    </r>
  </si>
  <si>
    <t>2402-653130-04-05-174067</t>
  </si>
  <si>
    <r>
      <rPr>
        <sz val="28"/>
        <rFont val="方正仿宋简体"/>
        <charset val="134"/>
      </rPr>
      <t>巴水保承诺字</t>
    </r>
    <r>
      <rPr>
        <sz val="28"/>
        <rFont val="Times New Roman"/>
        <charset val="134"/>
      </rPr>
      <t>[2024]12</t>
    </r>
    <r>
      <rPr>
        <sz val="28"/>
        <rFont val="方正仿宋简体"/>
        <charset val="134"/>
      </rPr>
      <t>号</t>
    </r>
  </si>
  <si>
    <r>
      <rPr>
        <sz val="28"/>
        <rFont val="方正仿宋简体"/>
        <charset val="0"/>
      </rPr>
      <t>新疆丝路永信建设工程项目管理咨询有限责任公司</t>
    </r>
  </si>
  <si>
    <t>http://www.ggzykashi.cn/jyxx/001001/001001001/20240229/40acfd15-a2ae-43d6-92a0-8518e47b697c.html</t>
  </si>
  <si>
    <t>http://www.ggzykashi.cn/jyxx/001001/001001004/20240329/a313d3b6-df86-4d0d-af65-5bd1c1e9319f.html</t>
  </si>
  <si>
    <t>65313024022700288</t>
  </si>
  <si>
    <r>
      <rPr>
        <b/>
        <sz val="28"/>
        <rFont val="方正仿宋简体"/>
        <charset val="134"/>
      </rPr>
      <t>总投资：</t>
    </r>
    <r>
      <rPr>
        <sz val="28"/>
        <rFont val="Times New Roman"/>
        <charset val="134"/>
      </rPr>
      <t>1500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新建标准厂房</t>
    </r>
    <r>
      <rPr>
        <sz val="28"/>
        <rFont val="Times New Roman"/>
        <charset val="134"/>
      </rPr>
      <t>2</t>
    </r>
    <r>
      <rPr>
        <sz val="28"/>
        <rFont val="方正仿宋简体"/>
        <charset val="134"/>
      </rPr>
      <t>栋，总建筑面积</t>
    </r>
    <r>
      <rPr>
        <sz val="28"/>
        <rFont val="Times New Roman"/>
        <charset val="134"/>
      </rPr>
      <t>8748</t>
    </r>
    <r>
      <rPr>
        <sz val="28"/>
        <rFont val="宋体"/>
        <charset val="134"/>
      </rPr>
      <t>㎡</t>
    </r>
    <r>
      <rPr>
        <sz val="28"/>
        <rFont val="方正仿宋简体"/>
        <charset val="134"/>
      </rPr>
      <t>，配套水、电、路、消防等相关附属设施设备。项目建成后，年收益率不低于同期银行贷款利率，所形成的固定资产纳入衔接项目资产管理，权属量化至村集体所有。</t>
    </r>
  </si>
  <si>
    <r>
      <rPr>
        <sz val="28"/>
        <rFont val="方正仿宋简体"/>
        <charset val="134"/>
      </rPr>
      <t>琼库尔恰克乡</t>
    </r>
  </si>
  <si>
    <r>
      <rPr>
        <sz val="28"/>
        <rFont val="方正仿宋简体"/>
        <charset val="134"/>
      </rPr>
      <t>明</t>
    </r>
    <r>
      <rPr>
        <sz val="28"/>
        <rFont val="Times New Roman"/>
        <charset val="134"/>
      </rPr>
      <t xml:space="preserve">  </t>
    </r>
    <r>
      <rPr>
        <sz val="28"/>
        <rFont val="方正仿宋简体"/>
        <charset val="134"/>
      </rPr>
      <t>杰、高</t>
    </r>
    <r>
      <rPr>
        <sz val="28"/>
        <rFont val="Times New Roman"/>
        <charset val="134"/>
      </rPr>
      <t xml:space="preserve">  </t>
    </r>
    <r>
      <rPr>
        <sz val="28"/>
        <rFont val="方正仿宋简体"/>
        <charset val="134"/>
      </rPr>
      <t>疆</t>
    </r>
  </si>
  <si>
    <r>
      <rPr>
        <sz val="28"/>
        <rFont val="方正仿宋简体"/>
        <charset val="134"/>
      </rPr>
      <t>目前正在进行设计</t>
    </r>
  </si>
  <si>
    <r>
      <rPr>
        <sz val="28"/>
        <rFont val="方正仿宋简体"/>
        <charset val="134"/>
      </rPr>
      <t>已于</t>
    </r>
    <r>
      <rPr>
        <sz val="28"/>
        <rFont val="Times New Roman"/>
        <charset val="134"/>
      </rPr>
      <t>4</t>
    </r>
    <r>
      <rPr>
        <sz val="28"/>
        <rFont val="方正仿宋简体"/>
        <charset val="134"/>
      </rPr>
      <t>月</t>
    </r>
    <r>
      <rPr>
        <sz val="28"/>
        <rFont val="Times New Roman"/>
        <charset val="134"/>
      </rPr>
      <t>16</t>
    </r>
    <r>
      <rPr>
        <sz val="28"/>
        <rFont val="方正仿宋简体"/>
        <charset val="134"/>
      </rPr>
      <t>日已办成施工许可证办理，目前已完成</t>
    </r>
    <r>
      <rPr>
        <sz val="28"/>
        <rFont val="Times New Roman"/>
        <charset val="134"/>
      </rPr>
      <t>1#2#</t>
    </r>
    <r>
      <rPr>
        <sz val="28"/>
        <rFont val="方正仿宋简体"/>
        <charset val="134"/>
      </rPr>
      <t>厂房进户电缆铺设，二号厂房基础完成，戈壁料平整，钢构立柱，梁吊装，正负零上</t>
    </r>
    <r>
      <rPr>
        <sz val="28"/>
        <rFont val="Times New Roman"/>
        <charset val="134"/>
      </rPr>
      <t>1.2</t>
    </r>
    <r>
      <rPr>
        <sz val="28"/>
        <rFont val="方正仿宋简体"/>
        <charset val="134"/>
      </rPr>
      <t>米砖墙，圈梁完成，防火涂料，上下水管，消防管完，检查井，室外硬化场地平整，混凝土硬化</t>
    </r>
    <r>
      <rPr>
        <sz val="28"/>
        <rFont val="Times New Roman"/>
        <charset val="134"/>
      </rPr>
      <t>1700</t>
    </r>
    <r>
      <rPr>
        <sz val="28"/>
        <rFont val="方正仿宋简体"/>
        <charset val="134"/>
      </rPr>
      <t>平方，围墙基础</t>
    </r>
    <r>
      <rPr>
        <sz val="28"/>
        <rFont val="Times New Roman"/>
        <charset val="134"/>
      </rPr>
      <t>720</t>
    </r>
    <r>
      <rPr>
        <sz val="28"/>
        <rFont val="方正仿宋简体"/>
        <charset val="134"/>
      </rPr>
      <t>米，工程形象进度</t>
    </r>
    <r>
      <rPr>
        <sz val="28"/>
        <rFont val="Times New Roman"/>
        <charset val="134"/>
      </rPr>
      <t>83.5%</t>
    </r>
    <r>
      <rPr>
        <sz val="28"/>
        <rFont val="方正仿宋简体"/>
        <charset val="134"/>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</si>
  <si>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54</t>
    </r>
    <r>
      <rPr>
        <sz val="28"/>
        <rFont val="方正仿宋简体"/>
        <charset val="0"/>
      </rPr>
      <t>号</t>
    </r>
  </si>
  <si>
    <t>2402-653130-20-01-614985</t>
  </si>
  <si>
    <r>
      <rPr>
        <sz val="28"/>
        <rFont val="方正仿宋简体"/>
        <charset val="134"/>
      </rPr>
      <t>巴水保承诺字〔</t>
    </r>
    <r>
      <rPr>
        <sz val="28"/>
        <rFont val="Times New Roman"/>
        <charset val="134"/>
      </rPr>
      <t>2024</t>
    </r>
    <r>
      <rPr>
        <sz val="28"/>
        <rFont val="方正仿宋简体"/>
        <charset val="134"/>
      </rPr>
      <t>〕</t>
    </r>
    <r>
      <rPr>
        <sz val="28"/>
        <rFont val="Times New Roman"/>
        <charset val="134"/>
      </rPr>
      <t>5</t>
    </r>
    <r>
      <rPr>
        <sz val="28"/>
        <rFont val="方正仿宋简体"/>
        <charset val="134"/>
      </rPr>
      <t>号</t>
    </r>
  </si>
  <si>
    <t>http://www.ggzykashi.cn/jyxx/001001/001001001/20240304/a1c1ccb3-848a-4f39-9838-5a4e5f63a18b.html</t>
  </si>
  <si>
    <t>http://www.ggzykashi.cn/jyxx/001001/001001004/20240407/c7b33bed-41b7-4622-bf5a-0579185e1792.html</t>
  </si>
  <si>
    <t>65313024022600285</t>
  </si>
  <si>
    <r>
      <rPr>
        <sz val="28"/>
        <rFont val="方正仿宋简体"/>
        <charset val="134"/>
      </rPr>
      <t>喀什地区巴楚县</t>
    </r>
    <r>
      <rPr>
        <sz val="28"/>
        <rFont val="Times New Roman"/>
        <charset val="134"/>
      </rPr>
      <t>2024</t>
    </r>
    <r>
      <rPr>
        <sz val="28"/>
        <rFont val="方正仿宋简体"/>
        <charset val="134"/>
      </rPr>
      <t>年盐碱地综合治理项目</t>
    </r>
  </si>
  <si>
    <r>
      <rPr>
        <b/>
        <sz val="28"/>
        <rFont val="方正仿宋简体"/>
        <charset val="134"/>
      </rPr>
      <t>总投资：</t>
    </r>
    <r>
      <rPr>
        <sz val="28"/>
        <rFont val="Times New Roman"/>
        <charset val="134"/>
      </rPr>
      <t>1500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新建机井</t>
    </r>
    <r>
      <rPr>
        <sz val="28"/>
        <rFont val="Times New Roman"/>
        <charset val="134"/>
      </rPr>
      <t>150</t>
    </r>
    <r>
      <rPr>
        <sz val="28"/>
        <rFont val="方正仿宋简体"/>
        <charset val="134"/>
      </rPr>
      <t>眼，其中：</t>
    </r>
    <r>
      <rPr>
        <sz val="28"/>
        <rFont val="Times New Roman"/>
        <charset val="134"/>
      </rPr>
      <t>80m</t>
    </r>
    <r>
      <rPr>
        <sz val="28"/>
        <rFont val="方正仿宋简体"/>
        <charset val="134"/>
      </rPr>
      <t>深</t>
    </r>
    <r>
      <rPr>
        <sz val="28"/>
        <rFont val="Times New Roman"/>
        <charset val="134"/>
      </rPr>
      <t>7</t>
    </r>
    <r>
      <rPr>
        <sz val="28"/>
        <rFont val="方正仿宋简体"/>
        <charset val="134"/>
      </rPr>
      <t>眼、</t>
    </r>
    <r>
      <rPr>
        <sz val="28"/>
        <rFont val="Times New Roman"/>
        <charset val="134"/>
      </rPr>
      <t>60m</t>
    </r>
    <r>
      <rPr>
        <sz val="28"/>
        <rFont val="方正仿宋简体"/>
        <charset val="134"/>
      </rPr>
      <t>深</t>
    </r>
    <r>
      <rPr>
        <sz val="28"/>
        <rFont val="Times New Roman"/>
        <charset val="134"/>
      </rPr>
      <t>103</t>
    </r>
    <r>
      <rPr>
        <sz val="28"/>
        <rFont val="方正仿宋简体"/>
        <charset val="134"/>
      </rPr>
      <t>眼、</t>
    </r>
    <r>
      <rPr>
        <sz val="28"/>
        <rFont val="Times New Roman"/>
        <charset val="134"/>
      </rPr>
      <t>40m</t>
    </r>
    <r>
      <rPr>
        <sz val="28"/>
        <rFont val="方正仿宋简体"/>
        <charset val="134"/>
      </rPr>
      <t>深</t>
    </r>
    <r>
      <rPr>
        <sz val="28"/>
        <rFont val="Times New Roman"/>
        <charset val="134"/>
      </rPr>
      <t>40</t>
    </r>
    <r>
      <rPr>
        <sz val="28"/>
        <rFont val="方正仿宋简体"/>
        <charset val="134"/>
      </rPr>
      <t>眼，配套电力、</t>
    </r>
    <r>
      <rPr>
        <sz val="28"/>
        <rFont val="Times New Roman"/>
        <charset val="134"/>
      </rPr>
      <t>“</t>
    </r>
    <r>
      <rPr>
        <sz val="28"/>
        <rFont val="方正仿宋简体"/>
        <charset val="134"/>
      </rPr>
      <t>井电双控</t>
    </r>
    <r>
      <rPr>
        <sz val="28"/>
        <rFont val="Times New Roman"/>
        <charset val="134"/>
      </rPr>
      <t>”</t>
    </r>
    <r>
      <rPr>
        <sz val="28"/>
        <rFont val="方正仿宋简体"/>
        <charset val="134"/>
      </rPr>
      <t>等相关附属设施设备。增加地下水浅埋区开采量，降低盐渍化区域地下水位至</t>
    </r>
    <r>
      <rPr>
        <sz val="28"/>
        <rFont val="Times New Roman"/>
        <charset val="134"/>
      </rPr>
      <t>3-6m</t>
    </r>
    <r>
      <rPr>
        <sz val="28"/>
        <rFont val="方正仿宋简体"/>
        <charset val="134"/>
      </rPr>
      <t>合理区间值，减轻土壤次生盐渍化的发生，改善地下水浅埋区农业生产条件。项目建成后，所形成的固定资产纳入衔接项目资产管理，权属归建设单位所有。</t>
    </r>
  </si>
  <si>
    <r>
      <rPr>
        <sz val="28"/>
        <rFont val="方正仿宋简体"/>
        <charset val="134"/>
      </rPr>
      <t>县水利局</t>
    </r>
  </si>
  <si>
    <r>
      <rPr>
        <sz val="28"/>
        <rFont val="方正仿宋简体"/>
        <charset val="134"/>
      </rPr>
      <t>魏广春</t>
    </r>
  </si>
  <si>
    <r>
      <rPr>
        <sz val="28"/>
        <rFont val="方正仿宋简体"/>
        <charset val="0"/>
      </rPr>
      <t>正在编制实施方案</t>
    </r>
  </si>
  <si>
    <r>
      <rPr>
        <sz val="28"/>
        <rFont val="方正仿宋简体"/>
        <charset val="0"/>
      </rPr>
      <t>已于</t>
    </r>
    <r>
      <rPr>
        <sz val="28"/>
        <rFont val="Times New Roman"/>
        <charset val="0"/>
      </rPr>
      <t>5</t>
    </r>
    <r>
      <rPr>
        <sz val="28"/>
        <rFont val="方正仿宋简体"/>
        <charset val="0"/>
      </rPr>
      <t>月</t>
    </r>
    <r>
      <rPr>
        <sz val="28"/>
        <rFont val="Times New Roman"/>
        <charset val="0"/>
      </rPr>
      <t>13</t>
    </r>
    <r>
      <rPr>
        <sz val="28"/>
        <rFont val="方正仿宋简体"/>
        <charset val="0"/>
      </rPr>
      <t>日开标，已于</t>
    </r>
    <r>
      <rPr>
        <sz val="28"/>
        <rFont val="Times New Roman"/>
        <charset val="0"/>
      </rPr>
      <t>5</t>
    </r>
    <r>
      <rPr>
        <sz val="28"/>
        <rFont val="方正仿宋简体"/>
        <charset val="0"/>
      </rPr>
      <t>月</t>
    </r>
    <r>
      <rPr>
        <sz val="28"/>
        <rFont val="Times New Roman"/>
        <charset val="0"/>
      </rPr>
      <t>23</t>
    </r>
    <r>
      <rPr>
        <sz val="28"/>
        <rFont val="方正仿宋简体"/>
        <charset val="0"/>
      </rPr>
      <t>日与河南志鹏水利水电工程有限公司签订合同。</t>
    </r>
  </si>
  <si>
    <r>
      <rPr>
        <sz val="28"/>
        <rFont val="方正仿宋简体"/>
        <charset val="0"/>
      </rPr>
      <t>巴发改项目〔</t>
    </r>
    <r>
      <rPr>
        <sz val="28"/>
        <rFont val="Times New Roman"/>
        <charset val="0"/>
      </rPr>
      <t>2024</t>
    </r>
    <r>
      <rPr>
        <sz val="28"/>
        <rFont val="方正仿宋简体"/>
        <charset val="0"/>
      </rPr>
      <t>〕</t>
    </r>
    <r>
      <rPr>
        <sz val="28"/>
        <rFont val="Times New Roman"/>
        <charset val="0"/>
      </rPr>
      <t>93</t>
    </r>
    <r>
      <rPr>
        <sz val="28"/>
        <rFont val="方正仿宋简体"/>
        <charset val="0"/>
      </rPr>
      <t>号</t>
    </r>
  </si>
  <si>
    <t>2403-653130-19-01-166822</t>
  </si>
  <si>
    <r>
      <rPr>
        <sz val="28"/>
        <rFont val="方正仿宋简体"/>
        <charset val="0"/>
      </rPr>
      <t>中正信合项目管理有限公司</t>
    </r>
  </si>
  <si>
    <t>http://www.ggzykashi.cn/jyxx/001003/001003001/20240423/ab1cb6d1-d442-4070-b0bc-17b95cb914c9.html</t>
  </si>
  <si>
    <t>http://www.ggzykashi.cn/jyxx/001003/001003004/20240517/0e278d35-d45d-46d0-9dad-9795ac34756c.html</t>
  </si>
  <si>
    <t>E6531003908001606</t>
  </si>
  <si>
    <t>河南志鹏水利水电工程有限公司</t>
  </si>
  <si>
    <r>
      <rPr>
        <b/>
        <sz val="28"/>
        <rFont val="方正仿宋简体"/>
        <charset val="134"/>
      </rPr>
      <t>总投资：</t>
    </r>
    <r>
      <rPr>
        <sz val="28"/>
        <rFont val="Times New Roman"/>
        <charset val="134"/>
      </rPr>
      <t>1007.59</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新建支排渠</t>
    </r>
    <r>
      <rPr>
        <sz val="28"/>
        <rFont val="Times New Roman"/>
        <charset val="134"/>
      </rPr>
      <t>1.27km</t>
    </r>
    <r>
      <rPr>
        <sz val="28"/>
        <rFont val="方正仿宋简体"/>
        <charset val="134"/>
      </rPr>
      <t>，渠系建筑物</t>
    </r>
    <r>
      <rPr>
        <sz val="28"/>
        <rFont val="Times New Roman"/>
        <charset val="134"/>
      </rPr>
      <t>16</t>
    </r>
    <r>
      <rPr>
        <sz val="28"/>
        <rFont val="方正仿宋简体"/>
        <charset val="134"/>
      </rPr>
      <t>座；改建干、支排渠</t>
    </r>
    <r>
      <rPr>
        <sz val="28"/>
        <rFont val="Times New Roman"/>
        <charset val="134"/>
      </rPr>
      <t>11.12km</t>
    </r>
    <r>
      <rPr>
        <sz val="28"/>
        <rFont val="方正仿宋简体"/>
        <charset val="134"/>
      </rPr>
      <t>，配套相关附属设施设备。项目建成后，所形成的固定资产纳入衔接项目资产管理，权属归建设单位所有。</t>
    </r>
  </si>
  <si>
    <r>
      <rPr>
        <sz val="28"/>
        <rFont val="方正仿宋简体"/>
        <charset val="0"/>
      </rPr>
      <t>已完成实施方案审查正在按照专家意见修改完善，同步开展水土保持方案编制和征占林草地手续</t>
    </r>
  </si>
  <si>
    <r>
      <rPr>
        <sz val="28"/>
        <rFont val="方正仿宋简体"/>
        <charset val="0"/>
      </rPr>
      <t>已于</t>
    </r>
    <r>
      <rPr>
        <sz val="28"/>
        <rFont val="Times New Roman"/>
        <charset val="0"/>
      </rPr>
      <t>3</t>
    </r>
    <r>
      <rPr>
        <sz val="28"/>
        <rFont val="方正仿宋简体"/>
        <charset val="0"/>
      </rPr>
      <t>月</t>
    </r>
    <r>
      <rPr>
        <sz val="28"/>
        <rFont val="Times New Roman"/>
        <charset val="0"/>
      </rPr>
      <t>26</t>
    </r>
    <r>
      <rPr>
        <sz val="28"/>
        <rFont val="方正仿宋简体"/>
        <charset val="0"/>
      </rPr>
      <t>日与陕西华海水利工程有限公司签订合同，目前已完成排渠疏通</t>
    </r>
    <r>
      <rPr>
        <sz val="28"/>
        <rFont val="Times New Roman"/>
        <charset val="0"/>
      </rPr>
      <t>12.39</t>
    </r>
    <r>
      <rPr>
        <sz val="28"/>
        <rFont val="方正仿宋简体"/>
        <charset val="0"/>
      </rPr>
      <t>公里，建筑物</t>
    </r>
    <r>
      <rPr>
        <sz val="28"/>
        <rFont val="Times New Roman"/>
        <charset val="0"/>
      </rPr>
      <t>13</t>
    </r>
    <r>
      <rPr>
        <sz val="28"/>
        <rFont val="方正仿宋简体"/>
        <charset val="0"/>
      </rPr>
      <t>座，工程形象进度</t>
    </r>
    <r>
      <rPr>
        <sz val="28"/>
        <rFont val="Times New Roman"/>
        <charset val="0"/>
      </rPr>
      <t>92.2%</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</si>
  <si>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42</t>
    </r>
    <r>
      <rPr>
        <sz val="28"/>
        <rFont val="方正仿宋简体"/>
        <charset val="0"/>
      </rPr>
      <t>号</t>
    </r>
  </si>
  <si>
    <t>2402-653130-19-01-613615</t>
  </si>
  <si>
    <r>
      <rPr>
        <sz val="28"/>
        <rFont val="方正仿宋简体"/>
        <charset val="134"/>
      </rPr>
      <t>巴水保字</t>
    </r>
    <r>
      <rPr>
        <sz val="28"/>
        <rFont val="Times New Roman"/>
        <charset val="134"/>
      </rPr>
      <t>[2024]11</t>
    </r>
    <r>
      <rPr>
        <sz val="28"/>
        <rFont val="方正仿宋简体"/>
        <charset val="134"/>
      </rPr>
      <t>号</t>
    </r>
  </si>
  <si>
    <r>
      <rPr>
        <sz val="28"/>
        <rFont val="方正仿宋简体"/>
        <charset val="0"/>
      </rPr>
      <t>新疆宏力源工程项目管理有限公司</t>
    </r>
  </si>
  <si>
    <t>http://www.ggzykashi.cn/jyxx/001003/001003001/20240223/21d0b7c8-b028-42e9-abd8-40861a3fcd68.html</t>
  </si>
  <si>
    <t>http://www.ggzykashi.cn/jyxx/001003/001003004/20240323/37b573dc-1c2c-489e-a1e4-3a2fcf1f497c.html</t>
  </si>
  <si>
    <t>E6531003908001400</t>
  </si>
  <si>
    <r>
      <rPr>
        <sz val="28"/>
        <rFont val="方正仿宋简体"/>
        <charset val="0"/>
      </rPr>
      <t>陕西华海水利工程有限公司</t>
    </r>
  </si>
  <si>
    <r>
      <rPr>
        <sz val="28"/>
        <rFont val="方正仿宋简体"/>
        <charset val="134"/>
      </rPr>
      <t>喀什地区巴楚县琼库尔恰克乡</t>
    </r>
    <r>
      <rPr>
        <sz val="28"/>
        <rFont val="Times New Roman"/>
        <charset val="134"/>
      </rPr>
      <t>2024</t>
    </r>
    <r>
      <rPr>
        <sz val="28"/>
        <rFont val="方正仿宋简体"/>
        <charset val="134"/>
      </rPr>
      <t>年小市场建设项目</t>
    </r>
  </si>
  <si>
    <r>
      <rPr>
        <b/>
        <sz val="28"/>
        <rFont val="方正仿宋简体"/>
        <charset val="134"/>
      </rPr>
      <t>总投资：</t>
    </r>
    <r>
      <rPr>
        <sz val="28"/>
        <rFont val="Times New Roman"/>
        <charset val="134"/>
      </rPr>
      <t>1250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在琼库尔恰克乡</t>
    </r>
    <r>
      <rPr>
        <sz val="28"/>
        <rFont val="Times New Roman"/>
        <charset val="134"/>
      </rPr>
      <t>4</t>
    </r>
    <r>
      <rPr>
        <sz val="28"/>
        <rFont val="方正仿宋简体"/>
        <charset val="134"/>
      </rPr>
      <t>村新建框架结构小市场</t>
    </r>
    <r>
      <rPr>
        <sz val="28"/>
        <rFont val="Times New Roman"/>
        <charset val="134"/>
      </rPr>
      <t>2</t>
    </r>
    <r>
      <rPr>
        <sz val="28"/>
        <rFont val="方正仿宋简体"/>
        <charset val="134"/>
      </rPr>
      <t>栋、总面积</t>
    </r>
    <r>
      <rPr>
        <sz val="28"/>
        <rFont val="Times New Roman"/>
        <charset val="134"/>
      </rPr>
      <t>3904.1</t>
    </r>
    <r>
      <rPr>
        <sz val="28"/>
        <rFont val="宋体"/>
        <charset val="134"/>
      </rPr>
      <t>㎡</t>
    </r>
    <r>
      <rPr>
        <sz val="28"/>
        <rFont val="方正仿宋简体"/>
        <charset val="134"/>
      </rPr>
      <t>，消防水池</t>
    </r>
    <r>
      <rPr>
        <sz val="28"/>
        <rFont val="Times New Roman"/>
        <charset val="134"/>
      </rPr>
      <t>451.39</t>
    </r>
    <r>
      <rPr>
        <sz val="28"/>
        <rFont val="宋体"/>
        <charset val="134"/>
      </rPr>
      <t>㎡</t>
    </r>
    <r>
      <rPr>
        <sz val="28"/>
        <rFont val="方正仿宋简体"/>
        <charset val="134"/>
      </rPr>
      <t>，配套地面硬化、给排水、消防、电力等相关附属设施。项目建成后，所形成的固定资产纳入衔接项目资产管理，权属归村集体所有，项目年收益率不低于同期银行贷款利率。</t>
    </r>
  </si>
  <si>
    <r>
      <rPr>
        <sz val="28"/>
        <rFont val="方正仿宋简体"/>
        <charset val="0"/>
      </rPr>
      <t>已于</t>
    </r>
    <r>
      <rPr>
        <sz val="28"/>
        <rFont val="Times New Roman"/>
        <charset val="0"/>
      </rPr>
      <t>5</t>
    </r>
    <r>
      <rPr>
        <sz val="28"/>
        <rFont val="方正仿宋简体"/>
        <charset val="0"/>
      </rPr>
      <t>月</t>
    </r>
    <r>
      <rPr>
        <sz val="28"/>
        <rFont val="Times New Roman"/>
        <charset val="0"/>
      </rPr>
      <t>17</t>
    </r>
    <r>
      <rPr>
        <sz val="28"/>
        <rFont val="方正仿宋简体"/>
        <charset val="0"/>
      </rPr>
      <t>日开标，</t>
    </r>
    <r>
      <rPr>
        <sz val="28"/>
        <rFont val="Times New Roman"/>
        <charset val="0"/>
      </rPr>
      <t>5</t>
    </r>
    <r>
      <rPr>
        <sz val="28"/>
        <rFont val="方正仿宋简体"/>
        <charset val="0"/>
      </rPr>
      <t>月</t>
    </r>
    <r>
      <rPr>
        <sz val="28"/>
        <rFont val="Times New Roman"/>
        <charset val="0"/>
      </rPr>
      <t>27</t>
    </r>
    <r>
      <rPr>
        <sz val="28"/>
        <rFont val="方正仿宋简体"/>
        <charset val="0"/>
      </rPr>
      <t>日已签订合同，正在备工备料。</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</si>
  <si>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119</t>
    </r>
    <r>
      <rPr>
        <sz val="28"/>
        <rFont val="方正仿宋简体"/>
        <charset val="0"/>
      </rPr>
      <t>号</t>
    </r>
  </si>
  <si>
    <t>2404-653130-21-01-395167</t>
  </si>
  <si>
    <r>
      <rPr>
        <sz val="28"/>
        <rFont val="方正仿宋简体"/>
        <charset val="134"/>
      </rPr>
      <t>巴水保承诺字</t>
    </r>
    <r>
      <rPr>
        <sz val="28"/>
        <rFont val="Times New Roman"/>
        <charset val="134"/>
      </rPr>
      <t>[2024]25</t>
    </r>
    <r>
      <rPr>
        <sz val="28"/>
        <rFont val="方正仿宋简体"/>
        <charset val="134"/>
      </rPr>
      <t>号</t>
    </r>
  </si>
  <si>
    <t>http://www.ggzykashi.cn/jyxx/001001/001001001/20240426/a335cbd4-06e2-436f-abe1-a9342c5aa7ba.html</t>
  </si>
  <si>
    <t>http://www.ggzykashi.cn/jyxx/001001/001001004/20240526/4d6d1a1b-29df-46e6-8663-9455fbaaf453.html</t>
  </si>
  <si>
    <t>65313024041200312</t>
  </si>
  <si>
    <t>新疆水夫建筑工程有限公司</t>
  </si>
  <si>
    <r>
      <rPr>
        <b/>
        <sz val="28"/>
        <rFont val="方正仿宋简体"/>
        <charset val="134"/>
      </rPr>
      <t>总投资：</t>
    </r>
    <r>
      <rPr>
        <sz val="28"/>
        <rFont val="Times New Roman"/>
        <charset val="134"/>
      </rPr>
      <t>2600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新建标准厂房</t>
    </r>
    <r>
      <rPr>
        <sz val="28"/>
        <rFont val="Times New Roman"/>
        <charset val="134"/>
      </rPr>
      <t>26000</t>
    </r>
    <r>
      <rPr>
        <sz val="28"/>
        <rFont val="宋体"/>
        <charset val="134"/>
      </rPr>
      <t>㎡</t>
    </r>
    <r>
      <rPr>
        <sz val="28"/>
        <rFont val="方正仿宋简体"/>
        <charset val="134"/>
      </rPr>
      <t>，配套供排水、电力、消防等附属设施设备。项目建成后，年收益率不低于同期银行贷款利率，所形成的固定资产纳入衔接项目资产管理，权属量化至村集体所有。</t>
    </r>
  </si>
  <si>
    <r>
      <rPr>
        <sz val="28"/>
        <rFont val="方正仿宋简体"/>
        <charset val="134"/>
      </rPr>
      <t>巴楚县工业园区管理委员会</t>
    </r>
  </si>
  <si>
    <r>
      <rPr>
        <sz val="28"/>
        <rFont val="方正仿宋简体"/>
        <charset val="0"/>
      </rPr>
      <t>正在开展可研、初设及设计工作。</t>
    </r>
  </si>
  <si>
    <r>
      <rPr>
        <sz val="28"/>
        <rFont val="方正仿宋简体"/>
        <charset val="0"/>
      </rPr>
      <t>已于</t>
    </r>
    <r>
      <rPr>
        <sz val="28"/>
        <rFont val="Times New Roman"/>
        <charset val="0"/>
      </rPr>
      <t>4</t>
    </r>
    <r>
      <rPr>
        <sz val="28"/>
        <rFont val="方正仿宋简体"/>
        <charset val="0"/>
      </rPr>
      <t>月</t>
    </r>
    <r>
      <rPr>
        <sz val="28"/>
        <rFont val="Times New Roman"/>
        <charset val="0"/>
      </rPr>
      <t>17</t>
    </r>
    <r>
      <rPr>
        <sz val="28"/>
        <rFont val="方正仿宋简体"/>
        <charset val="0"/>
      </rPr>
      <t>日与新疆水夫建筑工程有限公司签订合同，已完成厂房地沟开挖、钢结构除锈，正在浇筑厂房基础垫层，工程形象进度</t>
    </r>
    <r>
      <rPr>
        <sz val="28"/>
        <rFont val="Times New Roman"/>
        <charset val="0"/>
      </rPr>
      <t>40%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</si>
  <si>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49</t>
    </r>
    <r>
      <rPr>
        <sz val="28"/>
        <rFont val="方正仿宋简体"/>
        <charset val="0"/>
      </rPr>
      <t>号</t>
    </r>
  </si>
  <si>
    <t>2402-653130-04-01-738087</t>
  </si>
  <si>
    <r>
      <rPr>
        <sz val="28"/>
        <rFont val="方正仿宋简体"/>
        <charset val="0"/>
      </rPr>
      <t>大华中天项目管理顾问有限公司</t>
    </r>
  </si>
  <si>
    <t>http://www.ggzykashi.cn/jyxx/001001/001001001/20240308/6d64a7d0-d853-4bb8-a330-c92047568b20.html</t>
  </si>
  <si>
    <t>http://www.ggzykashi.cn/jyxx/001001/001001004/20240415/1439ba66-190b-4057-87ed-441ffd9c5f7d.html
http://www.ggzykashi.cn/jyxx/001001/001001004/20240415/c8082415-f63c-46f5-8432-9b9a8a27ca43.html</t>
  </si>
  <si>
    <t>65313024022800289</t>
  </si>
  <si>
    <r>
      <rPr>
        <b/>
        <sz val="28"/>
        <rFont val="方正仿宋简体"/>
        <charset val="134"/>
      </rPr>
      <t>总投资：</t>
    </r>
    <r>
      <rPr>
        <sz val="28"/>
        <rFont val="Times New Roman"/>
        <charset val="134"/>
      </rPr>
      <t>8500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新建标准厂房</t>
    </r>
    <r>
      <rPr>
        <sz val="28"/>
        <rFont val="Times New Roman"/>
        <charset val="134"/>
      </rPr>
      <t>47800</t>
    </r>
    <r>
      <rPr>
        <sz val="28"/>
        <rFont val="宋体"/>
        <charset val="134"/>
      </rPr>
      <t>㎡</t>
    </r>
    <r>
      <rPr>
        <sz val="28"/>
        <rFont val="方正仿宋简体"/>
        <charset val="134"/>
      </rPr>
      <t>，配套水、电、消防等附属设施设备。项目建成后，年收益率不低于同期银行贷款利率，所形成的固定资产纳入衔接项目资产管理，权属量化至村集体所有。</t>
    </r>
  </si>
  <si>
    <r>
      <rPr>
        <sz val="28"/>
        <rFont val="方正仿宋简体"/>
        <charset val="134"/>
      </rPr>
      <t>张豫新</t>
    </r>
  </si>
  <si>
    <r>
      <rPr>
        <sz val="28"/>
        <rFont val="方正仿宋简体"/>
        <charset val="0"/>
      </rPr>
      <t>正在对接无锡市辉鸿升纺品有限公司开展设计方案，计划实施</t>
    </r>
    <r>
      <rPr>
        <sz val="28"/>
        <rFont val="Times New Roman"/>
        <charset val="0"/>
      </rPr>
      <t>1.95</t>
    </r>
    <r>
      <rPr>
        <sz val="28"/>
        <rFont val="方正仿宋简体"/>
        <charset val="0"/>
      </rPr>
      <t>万平方米厂房</t>
    </r>
    <r>
      <rPr>
        <sz val="28"/>
        <rFont val="Times New Roman"/>
        <charset val="0"/>
      </rPr>
      <t>1</t>
    </r>
    <r>
      <rPr>
        <sz val="28"/>
        <rFont val="方正仿宋简体"/>
        <charset val="0"/>
      </rPr>
      <t>栋，</t>
    </r>
    <r>
      <rPr>
        <sz val="28"/>
        <rFont val="Times New Roman"/>
        <charset val="0"/>
      </rPr>
      <t>7000</t>
    </r>
    <r>
      <rPr>
        <sz val="28"/>
        <rFont val="方正仿宋简体"/>
        <charset val="0"/>
      </rPr>
      <t>平方米厂房</t>
    </r>
    <r>
      <rPr>
        <sz val="28"/>
        <rFont val="Times New Roman"/>
        <charset val="0"/>
      </rPr>
      <t>1</t>
    </r>
    <r>
      <rPr>
        <sz val="28"/>
        <rFont val="方正仿宋简体"/>
        <charset val="0"/>
      </rPr>
      <t>栋，</t>
    </r>
  </si>
  <si>
    <r>
      <rPr>
        <sz val="28"/>
        <rFont val="方正仿宋简体"/>
        <charset val="0"/>
      </rPr>
      <t>已于</t>
    </r>
    <r>
      <rPr>
        <sz val="28"/>
        <rFont val="Times New Roman"/>
        <charset val="0"/>
      </rPr>
      <t>5</t>
    </r>
    <r>
      <rPr>
        <sz val="28"/>
        <rFont val="方正仿宋简体"/>
        <charset val="0"/>
      </rPr>
      <t>月</t>
    </r>
    <r>
      <rPr>
        <sz val="28"/>
        <rFont val="Times New Roman"/>
        <charset val="0"/>
      </rPr>
      <t>15</t>
    </r>
    <r>
      <rPr>
        <sz val="28"/>
        <rFont val="方正仿宋简体"/>
        <charset val="0"/>
      </rPr>
      <t>日开标，</t>
    </r>
    <r>
      <rPr>
        <sz val="28"/>
        <rFont val="Times New Roman"/>
        <charset val="0"/>
      </rPr>
      <t>5</t>
    </r>
    <r>
      <rPr>
        <sz val="28"/>
        <rFont val="方正仿宋简体"/>
        <charset val="0"/>
      </rPr>
      <t>月</t>
    </r>
    <r>
      <rPr>
        <sz val="28"/>
        <rFont val="Times New Roman"/>
        <charset val="0"/>
      </rPr>
      <t>24</t>
    </r>
    <r>
      <rPr>
        <sz val="28"/>
        <rFont val="方正仿宋简体"/>
        <charset val="0"/>
      </rPr>
      <t>日与永升建设集团有限公司签订合同。</t>
    </r>
  </si>
  <si>
    <r>
      <rPr>
        <sz val="28"/>
        <rFont val="方正仿宋简体"/>
        <charset val="0"/>
      </rPr>
      <t>巴发改项目〔</t>
    </r>
    <r>
      <rPr>
        <sz val="28"/>
        <rFont val="Times New Roman"/>
        <charset val="0"/>
      </rPr>
      <t>2024</t>
    </r>
    <r>
      <rPr>
        <sz val="28"/>
        <rFont val="方正仿宋简体"/>
        <charset val="0"/>
      </rPr>
      <t>〕</t>
    </r>
    <r>
      <rPr>
        <sz val="28"/>
        <rFont val="Times New Roman"/>
        <charset val="0"/>
      </rPr>
      <t>78</t>
    </r>
    <r>
      <rPr>
        <sz val="28"/>
        <rFont val="方正仿宋简体"/>
        <charset val="0"/>
      </rPr>
      <t>号</t>
    </r>
  </si>
  <si>
    <t>2403-653130-04-01-248876</t>
  </si>
  <si>
    <r>
      <rPr>
        <sz val="28"/>
        <rFont val="方正仿宋简体"/>
        <charset val="0"/>
      </rPr>
      <t>新疆惠帝工程管理有限责任公司</t>
    </r>
  </si>
  <si>
    <t>http://www.ggzykashi.cn/jyxx/001001/001001001/20240425/8c58f8f6-4b36-49f0-bb53-9297656e1e74.html</t>
  </si>
  <si>
    <t>http://www.ggzykashi.cn/jyxx/001001/001001004/20240523/94a25ddc-114f-4489-8ca7-87fc4285c349.html</t>
  </si>
  <si>
    <t>65313024031900298001002</t>
  </si>
  <si>
    <t>永升建设集团有限公司</t>
  </si>
  <si>
    <r>
      <rPr>
        <sz val="28"/>
        <rFont val="方正仿宋简体"/>
        <charset val="134"/>
      </rPr>
      <t>监测对象公益性岗位补贴项目</t>
    </r>
  </si>
  <si>
    <r>
      <rPr>
        <b/>
        <sz val="28"/>
        <rFont val="方正仿宋简体"/>
        <charset val="134"/>
      </rPr>
      <t>总投资：</t>
    </r>
    <r>
      <rPr>
        <sz val="28"/>
        <rFont val="Times New Roman"/>
        <charset val="134"/>
      </rPr>
      <t>194.4</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对巴楚县</t>
    </r>
    <r>
      <rPr>
        <sz val="28"/>
        <rFont val="Times New Roman"/>
        <charset val="134"/>
      </rPr>
      <t>100</t>
    </r>
    <r>
      <rPr>
        <sz val="28"/>
        <rFont val="方正仿宋简体"/>
        <charset val="134"/>
      </rPr>
      <t>名监测对象开发公益性岗位，对公岗就业人员按照</t>
    </r>
    <r>
      <rPr>
        <sz val="28"/>
        <rFont val="Times New Roman"/>
        <charset val="134"/>
      </rPr>
      <t>1620</t>
    </r>
    <r>
      <rPr>
        <sz val="28"/>
        <rFont val="方正仿宋简体"/>
        <charset val="134"/>
      </rPr>
      <t>元</t>
    </r>
    <r>
      <rPr>
        <sz val="28"/>
        <rFont val="Times New Roman"/>
        <charset val="134"/>
      </rPr>
      <t>/</t>
    </r>
    <r>
      <rPr>
        <sz val="28"/>
        <rFont val="方正仿宋简体"/>
        <charset val="134"/>
      </rPr>
      <t>人</t>
    </r>
    <r>
      <rPr>
        <sz val="28"/>
        <rFont val="Times New Roman"/>
        <charset val="134"/>
      </rPr>
      <t>/</t>
    </r>
    <r>
      <rPr>
        <sz val="28"/>
        <rFont val="方正仿宋简体"/>
        <charset val="134"/>
      </rPr>
      <t>月的标准进行岗位补贴。</t>
    </r>
  </si>
  <si>
    <r>
      <rPr>
        <sz val="28"/>
        <rFont val="方正仿宋简体"/>
        <charset val="134"/>
      </rPr>
      <t>县人力资源和社会保障局</t>
    </r>
  </si>
  <si>
    <r>
      <rPr>
        <sz val="28"/>
        <rFont val="方正仿宋简体"/>
        <charset val="134"/>
      </rPr>
      <t>刘文全</t>
    </r>
  </si>
  <si>
    <r>
      <rPr>
        <sz val="28"/>
        <rFont val="方正仿宋简体"/>
        <charset val="0"/>
      </rPr>
      <t>目前已完成实施方案编制、绩效目标设定等前期工作。</t>
    </r>
  </si>
  <si>
    <r>
      <rPr>
        <sz val="28"/>
        <rFont val="方正仿宋简体"/>
        <charset val="0"/>
      </rPr>
      <t>目前已完成</t>
    </r>
    <r>
      <rPr>
        <sz val="28"/>
        <rFont val="Times New Roman"/>
        <charset val="0"/>
      </rPr>
      <t>1-5</t>
    </r>
    <r>
      <rPr>
        <sz val="28"/>
        <rFont val="方正仿宋简体"/>
        <charset val="0"/>
      </rPr>
      <t>月份补贴资金发放。</t>
    </r>
  </si>
  <si>
    <r>
      <rPr>
        <sz val="28"/>
        <rFont val="方正仿宋简体"/>
        <charset val="134"/>
      </rPr>
      <t>外出务工脱贫劳动力（含监测帮扶对象）交通补助项目</t>
    </r>
  </si>
  <si>
    <r>
      <rPr>
        <b/>
        <sz val="28"/>
        <rFont val="方正仿宋简体"/>
        <charset val="134"/>
      </rPr>
      <t>总投资：</t>
    </r>
    <r>
      <rPr>
        <sz val="28"/>
        <rFont val="Times New Roman"/>
        <charset val="134"/>
      </rPr>
      <t>50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对转移到地区以外就业</t>
    </r>
    <r>
      <rPr>
        <sz val="28"/>
        <rFont val="Times New Roman"/>
        <charset val="134"/>
      </rPr>
      <t>3</t>
    </r>
    <r>
      <rPr>
        <sz val="28"/>
        <rFont val="方正仿宋简体"/>
        <charset val="134"/>
      </rPr>
      <t>个月以上的脱贫户或监测对象家庭人口给予一次性交通费补助，按照疆内不超过</t>
    </r>
    <r>
      <rPr>
        <sz val="28"/>
        <rFont val="Times New Roman"/>
        <charset val="134"/>
      </rPr>
      <t>500</t>
    </r>
    <r>
      <rPr>
        <sz val="28"/>
        <rFont val="方正仿宋简体"/>
        <charset val="134"/>
      </rPr>
      <t>元</t>
    </r>
    <r>
      <rPr>
        <sz val="28"/>
        <rFont val="Times New Roman"/>
        <charset val="134"/>
      </rPr>
      <t>/</t>
    </r>
    <r>
      <rPr>
        <sz val="28"/>
        <rFont val="方正仿宋简体"/>
        <charset val="134"/>
      </rPr>
      <t>人、疆外不超过</t>
    </r>
    <r>
      <rPr>
        <sz val="28"/>
        <rFont val="Times New Roman"/>
        <charset val="134"/>
      </rPr>
      <t>1000</t>
    </r>
    <r>
      <rPr>
        <sz val="28"/>
        <rFont val="方正仿宋简体"/>
        <charset val="134"/>
      </rPr>
      <t>元</t>
    </r>
    <r>
      <rPr>
        <sz val="28"/>
        <rFont val="Times New Roman"/>
        <charset val="134"/>
      </rPr>
      <t>/</t>
    </r>
    <r>
      <rPr>
        <sz val="28"/>
        <rFont val="方正仿宋简体"/>
        <charset val="134"/>
      </rPr>
      <t>人给予补贴。</t>
    </r>
  </si>
  <si>
    <r>
      <rPr>
        <sz val="28"/>
        <rFont val="方正仿宋简体"/>
        <charset val="0"/>
      </rPr>
      <t>已拨付</t>
    </r>
    <r>
      <rPr>
        <sz val="28"/>
        <rFont val="Times New Roman"/>
        <charset val="0"/>
      </rPr>
      <t>57</t>
    </r>
    <r>
      <rPr>
        <sz val="28"/>
        <rFont val="方正仿宋简体"/>
        <charset val="0"/>
      </rPr>
      <t>人疆外</t>
    </r>
    <r>
      <rPr>
        <sz val="28"/>
        <rFont val="Times New Roman"/>
        <charset val="0"/>
      </rPr>
      <t>11.4</t>
    </r>
    <r>
      <rPr>
        <sz val="28"/>
        <rFont val="方正仿宋简体"/>
        <charset val="0"/>
      </rPr>
      <t>万元、</t>
    </r>
    <r>
      <rPr>
        <sz val="28"/>
        <rFont val="Times New Roman"/>
        <charset val="0"/>
      </rPr>
      <t>136</t>
    </r>
    <r>
      <rPr>
        <sz val="28"/>
        <rFont val="方正仿宋简体"/>
        <charset val="0"/>
      </rPr>
      <t>人疆内</t>
    </r>
    <r>
      <rPr>
        <sz val="28"/>
        <rFont val="Times New Roman"/>
        <charset val="0"/>
      </rPr>
      <t>12.36</t>
    </r>
    <r>
      <rPr>
        <sz val="28"/>
        <rFont val="方正仿宋简体"/>
        <charset val="0"/>
      </rPr>
      <t>万元</t>
    </r>
  </si>
  <si>
    <r>
      <rPr>
        <sz val="28"/>
        <rFont val="方正仿宋简体"/>
        <charset val="0"/>
      </rPr>
      <t>巴楚县</t>
    </r>
    <r>
      <rPr>
        <sz val="28"/>
        <rFont val="Times New Roman"/>
        <charset val="0"/>
      </rPr>
      <t>2024</t>
    </r>
    <r>
      <rPr>
        <sz val="28"/>
        <rFont val="方正仿宋简体"/>
        <charset val="0"/>
      </rPr>
      <t>年农村道路管护人员补助项目</t>
    </r>
  </si>
  <si>
    <r>
      <rPr>
        <b/>
        <sz val="28"/>
        <rFont val="方正仿宋简体"/>
        <charset val="134"/>
      </rPr>
      <t>总投资：</t>
    </r>
    <r>
      <rPr>
        <sz val="28"/>
        <rFont val="Times New Roman"/>
        <charset val="134"/>
      </rPr>
      <t>1423.2</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为巴楚县</t>
    </r>
    <r>
      <rPr>
        <sz val="28"/>
        <rFont val="Times New Roman"/>
        <charset val="134"/>
      </rPr>
      <t>1186</t>
    </r>
    <r>
      <rPr>
        <sz val="28"/>
        <rFont val="方正仿宋简体"/>
        <charset val="134"/>
      </rPr>
      <t>名脱贫人口或监测对象安排农村公路管护员公益性岗位，发放工资补助，每人每月</t>
    </r>
    <r>
      <rPr>
        <sz val="28"/>
        <rFont val="Times New Roman"/>
        <charset val="134"/>
      </rPr>
      <t>1000</t>
    </r>
    <r>
      <rPr>
        <sz val="28"/>
        <rFont val="方正仿宋简体"/>
        <charset val="134"/>
      </rPr>
      <t>元，解决脱贫人口或监测对象就业，促进农户增收。</t>
    </r>
  </si>
  <si>
    <r>
      <rPr>
        <sz val="28"/>
        <rFont val="方正仿宋简体"/>
        <charset val="134"/>
      </rPr>
      <t>县交通运输局</t>
    </r>
  </si>
  <si>
    <r>
      <rPr>
        <sz val="28"/>
        <rFont val="方正仿宋简体"/>
        <charset val="134"/>
      </rPr>
      <t>刘</t>
    </r>
    <r>
      <rPr>
        <sz val="28"/>
        <rFont val="Times New Roman"/>
        <charset val="134"/>
      </rPr>
      <t xml:space="preserve">  </t>
    </r>
    <r>
      <rPr>
        <sz val="28"/>
        <rFont val="方正仿宋简体"/>
        <charset val="134"/>
      </rPr>
      <t>鑫</t>
    </r>
  </si>
  <si>
    <r>
      <rPr>
        <sz val="28"/>
        <rFont val="方正仿宋简体"/>
        <charset val="0"/>
      </rPr>
      <t>已发放</t>
    </r>
    <r>
      <rPr>
        <sz val="28"/>
        <rFont val="Times New Roman"/>
        <charset val="0"/>
      </rPr>
      <t>1</t>
    </r>
    <r>
      <rPr>
        <sz val="28"/>
        <rFont val="方正仿宋简体"/>
        <charset val="0"/>
      </rPr>
      <t>月份的农村道路管护人员补助</t>
    </r>
  </si>
  <si>
    <r>
      <rPr>
        <sz val="28"/>
        <rFont val="方正仿宋简体"/>
        <charset val="0"/>
      </rPr>
      <t>目前已完成</t>
    </r>
    <r>
      <rPr>
        <sz val="28"/>
        <rFont val="Times New Roman"/>
        <charset val="0"/>
      </rPr>
      <t>1-4</t>
    </r>
    <r>
      <rPr>
        <sz val="28"/>
        <rFont val="方正仿宋简体"/>
        <charset val="0"/>
      </rPr>
      <t>月份补贴资金发放。</t>
    </r>
  </si>
  <si>
    <r>
      <rPr>
        <sz val="28"/>
        <rFont val="方正仿宋简体"/>
        <charset val="0"/>
      </rPr>
      <t>一次性吸纳就业奖补项目</t>
    </r>
  </si>
  <si>
    <r>
      <rPr>
        <b/>
        <sz val="28"/>
        <rFont val="方正仿宋简体"/>
        <charset val="134"/>
      </rPr>
      <t>总投资：</t>
    </r>
    <r>
      <rPr>
        <sz val="28"/>
        <rFont val="Times New Roman"/>
        <charset val="134"/>
      </rPr>
      <t>30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对吸纳我县脱贫人口、监测对象就业数量多、成效好的本地帮扶企业，按照每人</t>
    </r>
    <r>
      <rPr>
        <sz val="28"/>
        <rFont val="Times New Roman"/>
        <charset val="134"/>
      </rPr>
      <t>500</t>
    </r>
    <r>
      <rPr>
        <sz val="28"/>
        <rFont val="方正仿宋简体"/>
        <charset val="134"/>
      </rPr>
      <t>元标准给予一次性奖补。</t>
    </r>
  </si>
  <si>
    <r>
      <rPr>
        <sz val="28"/>
        <rFont val="方正仿宋简体"/>
        <charset val="134"/>
      </rPr>
      <t>县乡村振兴局</t>
    </r>
  </si>
  <si>
    <r>
      <rPr>
        <sz val="28"/>
        <rFont val="方正仿宋简体"/>
        <charset val="134"/>
      </rPr>
      <t>李冠军</t>
    </r>
  </si>
  <si>
    <r>
      <rPr>
        <sz val="28"/>
        <rFont val="方正仿宋简体"/>
        <charset val="0"/>
      </rPr>
      <t>已完成编制实施方案，正在确定人员名单</t>
    </r>
  </si>
  <si>
    <r>
      <rPr>
        <sz val="28"/>
        <rFont val="方正仿宋简体"/>
        <charset val="0"/>
      </rPr>
      <t>目前已对吸纳</t>
    </r>
    <r>
      <rPr>
        <sz val="28"/>
        <rFont val="Times New Roman"/>
        <charset val="0"/>
      </rPr>
      <t>119</t>
    </r>
    <r>
      <rPr>
        <sz val="28"/>
        <rFont val="方正仿宋简体"/>
        <charset val="0"/>
      </rPr>
      <t>名脱贫人口、监测对象就业的企业兑现补助资金</t>
    </r>
    <r>
      <rPr>
        <sz val="28"/>
        <rFont val="Times New Roman"/>
        <charset val="0"/>
      </rPr>
      <t>5.95</t>
    </r>
    <r>
      <rPr>
        <sz val="28"/>
        <rFont val="方正仿宋简体"/>
        <charset val="0"/>
      </rPr>
      <t>万元。</t>
    </r>
  </si>
  <si>
    <r>
      <rPr>
        <sz val="28"/>
        <rFont val="方正仿宋简体"/>
        <charset val="0"/>
      </rPr>
      <t>乡村临时性公益岗位补助项目</t>
    </r>
  </si>
  <si>
    <r>
      <rPr>
        <b/>
        <sz val="28"/>
        <rFont val="方正仿宋简体"/>
        <charset val="0"/>
      </rPr>
      <t>总投资：</t>
    </r>
    <r>
      <rPr>
        <sz val="28"/>
        <rFont val="Times New Roman"/>
        <charset val="0"/>
      </rPr>
      <t>291.6</t>
    </r>
    <r>
      <rPr>
        <sz val="28"/>
        <rFont val="方正仿宋简体"/>
        <charset val="0"/>
      </rPr>
      <t>万元</t>
    </r>
    <r>
      <rPr>
        <sz val="28"/>
        <rFont val="Times New Roman"/>
        <charset val="0"/>
      </rPr>
      <t xml:space="preserve">
</t>
    </r>
    <r>
      <rPr>
        <b/>
        <sz val="28"/>
        <rFont val="方正仿宋简体"/>
        <charset val="0"/>
      </rPr>
      <t>建设内容：</t>
    </r>
    <r>
      <rPr>
        <sz val="28"/>
        <rFont val="方正仿宋简体"/>
        <charset val="0"/>
      </rPr>
      <t>对我县</t>
    </r>
    <r>
      <rPr>
        <sz val="28"/>
        <rFont val="Times New Roman"/>
        <charset val="0"/>
      </rPr>
      <t>11</t>
    </r>
    <r>
      <rPr>
        <sz val="28"/>
        <rFont val="方正仿宋简体"/>
        <charset val="0"/>
      </rPr>
      <t>个乡镇返乡在乡脱贫人口或监测对象家庭劳动力因不确定因素导致无法外出务工人员，开发乡村临时公益性岗位</t>
    </r>
    <r>
      <rPr>
        <sz val="28"/>
        <rFont val="Times New Roman"/>
        <charset val="0"/>
      </rPr>
      <t>300</t>
    </r>
    <r>
      <rPr>
        <sz val="28"/>
        <rFont val="方正仿宋简体"/>
        <charset val="0"/>
      </rPr>
      <t>个，安置</t>
    </r>
    <r>
      <rPr>
        <sz val="28"/>
        <rFont val="Times New Roman"/>
        <charset val="0"/>
      </rPr>
      <t>300</t>
    </r>
    <r>
      <rPr>
        <sz val="28"/>
        <rFont val="方正仿宋简体"/>
        <charset val="0"/>
      </rPr>
      <t>人就业，每个岗位每月补贴</t>
    </r>
    <r>
      <rPr>
        <sz val="28"/>
        <rFont val="Times New Roman"/>
        <charset val="0"/>
      </rPr>
      <t>1620</t>
    </r>
    <r>
      <rPr>
        <sz val="28"/>
        <rFont val="方正仿宋简体"/>
        <charset val="0"/>
      </rPr>
      <t>元，在岗时间最长不超过</t>
    </r>
    <r>
      <rPr>
        <sz val="28"/>
        <rFont val="Times New Roman"/>
        <charset val="0"/>
      </rPr>
      <t>6</t>
    </r>
    <r>
      <rPr>
        <sz val="28"/>
        <rFont val="方正仿宋简体"/>
        <charset val="0"/>
      </rPr>
      <t>个月，持续巩固提高脱贫人口或监测对象收入。</t>
    </r>
  </si>
  <si>
    <r>
      <rPr>
        <sz val="28"/>
        <rFont val="方正仿宋简体"/>
        <charset val="134"/>
      </rPr>
      <t>李冠军，各乡镇党委书记</t>
    </r>
  </si>
  <si>
    <r>
      <rPr>
        <sz val="28"/>
        <rFont val="方正仿宋简体"/>
        <charset val="0"/>
      </rPr>
      <t>目前已兑现</t>
    </r>
    <r>
      <rPr>
        <sz val="28"/>
        <rFont val="Times New Roman"/>
        <charset val="0"/>
      </rPr>
      <t>4</t>
    </r>
    <r>
      <rPr>
        <sz val="28"/>
        <rFont val="方正仿宋简体"/>
        <charset val="0"/>
      </rPr>
      <t>月份岗位补助资金，正在办理</t>
    </r>
    <r>
      <rPr>
        <sz val="28"/>
        <rFont val="Times New Roman"/>
        <charset val="0"/>
      </rPr>
      <t>5</t>
    </r>
    <r>
      <rPr>
        <sz val="28"/>
        <rFont val="方正仿宋简体"/>
        <charset val="0"/>
      </rPr>
      <t>月份资金拨付。</t>
    </r>
  </si>
  <si>
    <r>
      <rPr>
        <sz val="28"/>
        <rFont val="方正仿宋简体"/>
        <charset val="134"/>
      </rPr>
      <t>巴楚县</t>
    </r>
    <r>
      <rPr>
        <sz val="28"/>
        <rFont val="Times New Roman"/>
        <charset val="134"/>
      </rPr>
      <t>2024</t>
    </r>
    <r>
      <rPr>
        <sz val="28"/>
        <rFont val="方正仿宋简体"/>
        <charset val="134"/>
      </rPr>
      <t>年煤改电入户改造补助项目</t>
    </r>
  </si>
  <si>
    <r>
      <rPr>
        <b/>
        <sz val="28"/>
        <rFont val="方正仿宋简体"/>
        <charset val="134"/>
      </rPr>
      <t>总投资：</t>
    </r>
    <r>
      <rPr>
        <sz val="28"/>
        <rFont val="Times New Roman"/>
        <charset val="134"/>
      </rPr>
      <t>81.9</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计划为</t>
    </r>
    <r>
      <rPr>
        <sz val="28"/>
        <rFont val="Times New Roman"/>
        <charset val="134"/>
      </rPr>
      <t>910</t>
    </r>
    <r>
      <rPr>
        <sz val="28"/>
        <rFont val="方正仿宋简体"/>
        <charset val="134"/>
      </rPr>
      <t>户脱贫户或监测对象进行煤改电设备采购进行补助，每户按照</t>
    </r>
    <r>
      <rPr>
        <sz val="28"/>
        <rFont val="Times New Roman"/>
        <charset val="134"/>
      </rPr>
      <t>50</t>
    </r>
    <r>
      <rPr>
        <sz val="28"/>
        <rFont val="宋体"/>
        <charset val="134"/>
      </rPr>
      <t>㎡</t>
    </r>
    <r>
      <rPr>
        <sz val="28"/>
        <rFont val="方正仿宋简体"/>
        <charset val="134"/>
      </rPr>
      <t>，不高于</t>
    </r>
    <r>
      <rPr>
        <sz val="28"/>
        <rFont val="Times New Roman"/>
        <charset val="134"/>
      </rPr>
      <t>4</t>
    </r>
    <r>
      <rPr>
        <sz val="28"/>
        <rFont val="方正仿宋简体"/>
        <charset val="134"/>
      </rPr>
      <t>千瓦的标准进行改造建设，每户补助</t>
    </r>
    <r>
      <rPr>
        <sz val="28"/>
        <rFont val="Times New Roman"/>
        <charset val="134"/>
      </rPr>
      <t>900</t>
    </r>
    <r>
      <rPr>
        <sz val="28"/>
        <rFont val="方正仿宋简体"/>
        <charset val="134"/>
      </rPr>
      <t>元，改变传统取暖，减少污染排放。其中：脱贫户</t>
    </r>
    <r>
      <rPr>
        <sz val="28"/>
        <rFont val="Times New Roman"/>
        <charset val="134"/>
      </rPr>
      <t>475</t>
    </r>
    <r>
      <rPr>
        <sz val="28"/>
        <rFont val="方正仿宋简体"/>
        <charset val="134"/>
      </rPr>
      <t>户、监测对象</t>
    </r>
    <r>
      <rPr>
        <sz val="28"/>
        <rFont val="Times New Roman"/>
        <charset val="134"/>
      </rPr>
      <t>435</t>
    </r>
    <r>
      <rPr>
        <sz val="28"/>
        <rFont val="方正仿宋简体"/>
        <charset val="134"/>
      </rPr>
      <t>户。</t>
    </r>
  </si>
  <si>
    <r>
      <rPr>
        <sz val="28"/>
        <rFont val="方正仿宋简体"/>
        <charset val="134"/>
      </rPr>
      <t>县住房和城乡建设局</t>
    </r>
  </si>
  <si>
    <r>
      <rPr>
        <sz val="28"/>
        <rFont val="方正仿宋简体"/>
        <charset val="134"/>
      </rPr>
      <t>何彬龙</t>
    </r>
  </si>
  <si>
    <r>
      <rPr>
        <sz val="28"/>
        <rFont val="方正仿宋简体"/>
        <charset val="0"/>
      </rPr>
      <t>实施方案已完成编制，补助名单已确定。</t>
    </r>
  </si>
  <si>
    <r>
      <rPr>
        <sz val="28"/>
        <rFont val="方正仿宋简体"/>
        <charset val="0"/>
      </rPr>
      <t>目前已为</t>
    </r>
    <r>
      <rPr>
        <sz val="28"/>
        <rFont val="Times New Roman"/>
        <charset val="0"/>
      </rPr>
      <t>886</t>
    </r>
    <r>
      <rPr>
        <sz val="28"/>
        <rFont val="方正仿宋简体"/>
        <charset val="0"/>
      </rPr>
      <t>户符合条件农户拨付</t>
    </r>
    <r>
      <rPr>
        <sz val="28"/>
        <rFont val="Times New Roman"/>
        <charset val="0"/>
      </rPr>
      <t>79.74</t>
    </r>
    <r>
      <rPr>
        <sz val="28"/>
        <rFont val="方正仿宋简体"/>
        <charset val="0"/>
      </rPr>
      <t>万元。</t>
    </r>
  </si>
  <si>
    <r>
      <rPr>
        <sz val="28"/>
        <rFont val="方正仿宋简体"/>
        <charset val="134"/>
      </rPr>
      <t>巴楚县</t>
    </r>
    <r>
      <rPr>
        <sz val="28"/>
        <rFont val="Times New Roman"/>
        <charset val="134"/>
      </rPr>
      <t>2024</t>
    </r>
    <r>
      <rPr>
        <sz val="28"/>
        <rFont val="方正仿宋简体"/>
        <charset val="134"/>
      </rPr>
      <t>年度村庄规划编制项目</t>
    </r>
  </si>
  <si>
    <r>
      <rPr>
        <b/>
        <sz val="28"/>
        <rFont val="方正仿宋简体"/>
        <charset val="134"/>
      </rPr>
      <t>总投资：</t>
    </r>
    <r>
      <rPr>
        <sz val="28"/>
        <rFont val="Times New Roman"/>
        <charset val="134"/>
      </rPr>
      <t>252</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按照村域层面</t>
    </r>
    <r>
      <rPr>
        <sz val="28"/>
        <rFont val="Times New Roman"/>
        <charset val="134"/>
      </rPr>
      <t>“</t>
    </r>
    <r>
      <rPr>
        <sz val="28"/>
        <rFont val="方正仿宋简体"/>
        <charset val="134"/>
      </rPr>
      <t>多规合一</t>
    </r>
    <r>
      <rPr>
        <sz val="28"/>
        <rFont val="Times New Roman"/>
        <charset val="134"/>
      </rPr>
      <t>”</t>
    </r>
    <r>
      <rPr>
        <sz val="28"/>
        <rFont val="方正仿宋简体"/>
        <charset val="134"/>
      </rPr>
      <t>要求，完成</t>
    </r>
    <r>
      <rPr>
        <sz val="28"/>
        <rFont val="Times New Roman"/>
        <charset val="134"/>
      </rPr>
      <t>21</t>
    </r>
    <r>
      <rPr>
        <sz val="28"/>
        <rFont val="方正仿宋简体"/>
        <charset val="134"/>
      </rPr>
      <t>个村庄规划编制，每个村</t>
    </r>
    <r>
      <rPr>
        <sz val="28"/>
        <rFont val="Times New Roman"/>
        <charset val="134"/>
      </rPr>
      <t>12</t>
    </r>
    <r>
      <rPr>
        <sz val="28"/>
        <rFont val="方正仿宋简体"/>
        <charset val="134"/>
      </rPr>
      <t>万元。</t>
    </r>
  </si>
  <si>
    <r>
      <rPr>
        <sz val="28"/>
        <rFont val="方正仿宋简体"/>
        <charset val="134"/>
      </rPr>
      <t>县自然资源局</t>
    </r>
  </si>
  <si>
    <r>
      <rPr>
        <sz val="28"/>
        <rFont val="方正仿宋简体"/>
        <charset val="134"/>
      </rPr>
      <t>刘建军</t>
    </r>
  </si>
  <si>
    <r>
      <rPr>
        <sz val="28"/>
        <rFont val="方正仿宋简体"/>
        <charset val="0"/>
      </rPr>
      <t>已于</t>
    </r>
    <r>
      <rPr>
        <sz val="28"/>
        <rFont val="Times New Roman"/>
        <charset val="0"/>
      </rPr>
      <t>1</t>
    </r>
    <r>
      <rPr>
        <sz val="28"/>
        <rFont val="方正仿宋简体"/>
        <charset val="0"/>
      </rPr>
      <t>月</t>
    </r>
    <r>
      <rPr>
        <sz val="28"/>
        <rFont val="Times New Roman"/>
        <charset val="0"/>
      </rPr>
      <t>18</t>
    </r>
    <r>
      <rPr>
        <sz val="28"/>
        <rFont val="方正仿宋简体"/>
        <charset val="0"/>
      </rPr>
      <t>日完成意向公开，预计采购时间</t>
    </r>
    <r>
      <rPr>
        <sz val="28"/>
        <rFont val="Times New Roman"/>
        <charset val="0"/>
      </rPr>
      <t>2</t>
    </r>
    <r>
      <rPr>
        <sz val="28"/>
        <rFont val="方正仿宋简体"/>
        <charset val="0"/>
      </rPr>
      <t>月份</t>
    </r>
  </si>
  <si>
    <r>
      <rPr>
        <sz val="28"/>
        <rFont val="方正仿宋简体"/>
        <charset val="0"/>
      </rPr>
      <t>已分别于</t>
    </r>
    <r>
      <rPr>
        <sz val="28"/>
        <rFont val="Times New Roman"/>
        <charset val="0"/>
      </rPr>
      <t>4</t>
    </r>
    <r>
      <rPr>
        <sz val="28"/>
        <rFont val="方正仿宋简体"/>
        <charset val="0"/>
      </rPr>
      <t>月</t>
    </r>
    <r>
      <rPr>
        <sz val="28"/>
        <rFont val="Times New Roman"/>
        <charset val="0"/>
      </rPr>
      <t>11</t>
    </r>
    <r>
      <rPr>
        <sz val="28"/>
        <rFont val="方正仿宋简体"/>
        <charset val="0"/>
      </rPr>
      <t>日和</t>
    </r>
    <r>
      <rPr>
        <sz val="28"/>
        <rFont val="Times New Roman"/>
        <charset val="0"/>
      </rPr>
      <t>4</t>
    </r>
    <r>
      <rPr>
        <sz val="28"/>
        <rFont val="方正仿宋简体"/>
        <charset val="0"/>
      </rPr>
      <t>月</t>
    </r>
    <r>
      <rPr>
        <sz val="28"/>
        <rFont val="Times New Roman"/>
        <charset val="0"/>
      </rPr>
      <t>18</t>
    </r>
    <r>
      <rPr>
        <sz val="28"/>
        <rFont val="方正仿宋简体"/>
        <charset val="0"/>
      </rPr>
      <t>日同新疆维吾尔自治区煤田地质局综合地质勘查队、上海师范大学、北大国土空间规划设计研究院</t>
    </r>
    <r>
      <rPr>
        <sz val="28"/>
        <rFont val="Times New Roman"/>
        <charset val="0"/>
      </rPr>
      <t>(</t>
    </r>
    <r>
      <rPr>
        <sz val="28"/>
        <rFont val="方正仿宋简体"/>
        <charset val="0"/>
      </rPr>
      <t>北京</t>
    </r>
    <r>
      <rPr>
        <sz val="28"/>
        <rFont val="Times New Roman"/>
        <charset val="0"/>
      </rPr>
      <t>)</t>
    </r>
    <r>
      <rPr>
        <sz val="28"/>
        <rFont val="方正仿宋简体"/>
        <charset val="0"/>
      </rPr>
      <t>有限责任公司签订合同，正在开展调研；三标</t>
    </r>
    <r>
      <rPr>
        <sz val="28"/>
        <rFont val="Times New Roman"/>
        <charset val="0"/>
      </rPr>
      <t>4</t>
    </r>
    <r>
      <rPr>
        <sz val="28"/>
        <rFont val="方正仿宋简体"/>
        <charset val="0"/>
      </rPr>
      <t>月</t>
    </r>
    <r>
      <rPr>
        <sz val="28"/>
        <rFont val="Times New Roman"/>
        <charset val="0"/>
      </rPr>
      <t>11</t>
    </r>
    <r>
      <rPr>
        <sz val="28"/>
        <rFont val="方正仿宋简体"/>
        <charset val="0"/>
      </rPr>
      <t>日已签订合同，正在开展调研。</t>
    </r>
  </si>
  <si>
    <r>
      <rPr>
        <sz val="28"/>
        <rFont val="方正仿宋简体"/>
        <charset val="0"/>
      </rPr>
      <t>采购项目</t>
    </r>
  </si>
  <si>
    <t>http://www.ccgp-xinjiang.gov.cn/luban/detail?parentId=3661&amp;articleId=Fh+6rMBDXImHtRe+sJg1rg==</t>
  </si>
  <si>
    <r>
      <rPr>
        <sz val="28"/>
        <rFont val="方正仿宋简体"/>
        <charset val="0"/>
      </rPr>
      <t>新疆宏宇建设工程项目管理有限责任公司</t>
    </r>
  </si>
  <si>
    <t>http://www.ccgp-xinjiang.gov.cn/site/detail?parentId=3661&amp;articleId=3GZvaaUebdItwoNjKY4BmA==&amp;utm=site.site-PC-42166.1024-pc-wsg-secondLevelPage-front.17.e0f260c0e40e11eea77619d434d0a1d1</t>
  </si>
  <si>
    <t>http://www.ccgp-xinjiang.gov.cn/site/detail?categoryCode=ZcyAnnouncement&amp;parentId=3661&amp;articleId=BVCcyXNDalzD0kzGOhcCPw==&amp;utm=site.site-PC-42169.1045-pc-wsg-mainSearchPage-front.1.f53a34e0f55211eebe42370088056eee</t>
  </si>
  <si>
    <t>XJHYCG-(GK)2024-04</t>
  </si>
  <si>
    <r>
      <rPr>
        <sz val="28"/>
        <rFont val="方正仿宋简体"/>
        <charset val="0"/>
      </rPr>
      <t>北大国土空间规划设计研究院</t>
    </r>
    <r>
      <rPr>
        <sz val="28"/>
        <rFont val="Times New Roman"/>
        <charset val="0"/>
      </rPr>
      <t>(</t>
    </r>
    <r>
      <rPr>
        <sz val="28"/>
        <rFont val="方正仿宋简体"/>
        <charset val="0"/>
      </rPr>
      <t>北京</t>
    </r>
    <r>
      <rPr>
        <sz val="28"/>
        <rFont val="Times New Roman"/>
        <charset val="0"/>
      </rPr>
      <t>)</t>
    </r>
    <r>
      <rPr>
        <sz val="28"/>
        <rFont val="方正仿宋简体"/>
        <charset val="0"/>
      </rPr>
      <t>有限责任公司</t>
    </r>
    <r>
      <rPr>
        <sz val="28"/>
        <rFont val="Times New Roman"/>
        <charset val="0"/>
      </rPr>
      <t xml:space="preserve">
</t>
    </r>
    <r>
      <rPr>
        <sz val="28"/>
        <rFont val="方正仿宋简体"/>
        <charset val="0"/>
      </rPr>
      <t>上海师范大学</t>
    </r>
    <r>
      <rPr>
        <sz val="28"/>
        <rFont val="Times New Roman"/>
        <charset val="0"/>
      </rPr>
      <t xml:space="preserve">
</t>
    </r>
    <r>
      <rPr>
        <sz val="28"/>
        <rFont val="方正仿宋简体"/>
        <charset val="0"/>
      </rPr>
      <t>新疆维吾尔自治区煤田地质局综合地质勘查队</t>
    </r>
  </si>
  <si>
    <t>2024/4/11
2024/4/18</t>
  </si>
  <si>
    <r>
      <rPr>
        <sz val="28"/>
        <rFont val="方正仿宋简体"/>
        <charset val="134"/>
      </rPr>
      <t>巴楚县</t>
    </r>
    <r>
      <rPr>
        <sz val="28"/>
        <rFont val="Times New Roman"/>
        <charset val="134"/>
      </rPr>
      <t>2024</t>
    </r>
    <r>
      <rPr>
        <sz val="28"/>
        <rFont val="方正仿宋简体"/>
        <charset val="134"/>
      </rPr>
      <t>年色力布亚镇拜什吐普（</t>
    </r>
    <r>
      <rPr>
        <sz val="28"/>
        <rFont val="Times New Roman"/>
        <charset val="134"/>
      </rPr>
      <t>15</t>
    </r>
    <r>
      <rPr>
        <sz val="28"/>
        <rFont val="方正仿宋简体"/>
        <charset val="134"/>
      </rPr>
      <t>）村重点示范村建设项目</t>
    </r>
  </si>
  <si>
    <r>
      <rPr>
        <b/>
        <sz val="28"/>
        <rFont val="方正仿宋简体"/>
        <charset val="134"/>
      </rPr>
      <t>总投资：</t>
    </r>
    <r>
      <rPr>
        <sz val="28"/>
        <rFont val="Times New Roman"/>
        <charset val="134"/>
      </rPr>
      <t>2000</t>
    </r>
    <r>
      <rPr>
        <sz val="28"/>
        <rFont val="方正仿宋简体"/>
        <charset val="134"/>
      </rPr>
      <t>万</t>
    </r>
    <r>
      <rPr>
        <sz val="28"/>
        <rFont val="Times New Roman"/>
        <charset val="134"/>
      </rPr>
      <t xml:space="preserve">
</t>
    </r>
    <r>
      <rPr>
        <b/>
        <sz val="28"/>
        <rFont val="方正仿宋简体"/>
        <charset val="134"/>
      </rPr>
      <t>建设内容：</t>
    </r>
    <r>
      <rPr>
        <sz val="28"/>
        <rFont val="方正仿宋简体"/>
        <charset val="134"/>
      </rPr>
      <t>围绕色力布亚镇</t>
    </r>
    <r>
      <rPr>
        <sz val="28"/>
        <rFont val="Times New Roman"/>
        <charset val="134"/>
      </rPr>
      <t>15</t>
    </r>
    <r>
      <rPr>
        <sz val="28"/>
        <rFont val="方正仿宋简体"/>
        <charset val="134"/>
      </rPr>
      <t>村产业发展、农业污染治理、补齐农村公共基础设施等方面进行建设，主要是土地碎片化整理</t>
    </r>
    <r>
      <rPr>
        <sz val="28"/>
        <rFont val="Times New Roman"/>
        <charset val="134"/>
      </rPr>
      <t>303.575</t>
    </r>
    <r>
      <rPr>
        <sz val="28"/>
        <rFont val="方正仿宋简体"/>
        <charset val="134"/>
      </rPr>
      <t>亩，建设小市场</t>
    </r>
    <r>
      <rPr>
        <sz val="28"/>
        <rFont val="Times New Roman"/>
        <charset val="134"/>
      </rPr>
      <t>1642.2</t>
    </r>
    <r>
      <rPr>
        <sz val="28"/>
        <rFont val="宋体"/>
        <charset val="134"/>
      </rPr>
      <t>㎡</t>
    </r>
    <r>
      <rPr>
        <sz val="28"/>
        <rFont val="方正仿宋简体"/>
        <charset val="134"/>
      </rPr>
      <t>，新建污水管网</t>
    </r>
    <r>
      <rPr>
        <sz val="28"/>
        <rFont val="Times New Roman"/>
        <charset val="134"/>
      </rPr>
      <t>25.43km</t>
    </r>
    <r>
      <rPr>
        <sz val="28"/>
        <rFont val="方正仿宋简体"/>
        <charset val="134"/>
      </rPr>
      <t>、污水提升泵站</t>
    </r>
    <r>
      <rPr>
        <sz val="28"/>
        <rFont val="Times New Roman"/>
        <charset val="134"/>
      </rPr>
      <t>8</t>
    </r>
    <r>
      <rPr>
        <sz val="28"/>
        <rFont val="方正仿宋简体"/>
        <charset val="134"/>
      </rPr>
      <t>座，道路提升改造</t>
    </r>
    <r>
      <rPr>
        <sz val="28"/>
        <rFont val="Times New Roman"/>
        <charset val="134"/>
      </rPr>
      <t>13800</t>
    </r>
    <r>
      <rPr>
        <sz val="28"/>
        <rFont val="宋体"/>
        <charset val="134"/>
      </rPr>
      <t>㎡</t>
    </r>
    <r>
      <rPr>
        <sz val="28"/>
        <rFont val="方正仿宋简体"/>
        <charset val="134"/>
      </rPr>
      <t>，配套相关附属设施设备。项目建成后，所形成的固定资产纳入衔接项目资产管理，权属归村集体所有。</t>
    </r>
  </si>
  <si>
    <r>
      <rPr>
        <sz val="28"/>
        <rFont val="方正仿宋简体"/>
        <charset val="134"/>
      </rPr>
      <t>何彬龙、蒋久健</t>
    </r>
  </si>
  <si>
    <r>
      <rPr>
        <sz val="28"/>
        <rFont val="方正仿宋简体"/>
        <charset val="134"/>
      </rPr>
      <t>测绘、地勘已经完成，目前正在编制可研方案，同步调整预算（乡镇自主行为，导致概算调整）。</t>
    </r>
  </si>
  <si>
    <r>
      <rPr>
        <sz val="26"/>
        <rFont val="方正仿宋简体"/>
        <charset val="134"/>
      </rPr>
      <t>一标（建设小市场）</t>
    </r>
    <r>
      <rPr>
        <sz val="26"/>
        <rFont val="Times New Roman"/>
        <charset val="134"/>
      </rPr>
      <t>4</t>
    </r>
    <r>
      <rPr>
        <sz val="26"/>
        <rFont val="方正仿宋简体"/>
        <charset val="134"/>
      </rPr>
      <t>月</t>
    </r>
    <r>
      <rPr>
        <sz val="26"/>
        <rFont val="Times New Roman"/>
        <charset val="134"/>
      </rPr>
      <t>22</t>
    </r>
    <r>
      <rPr>
        <sz val="26"/>
        <rFont val="方正仿宋简体"/>
        <charset val="134"/>
      </rPr>
      <t>日已签订合同，目前已完成基础建设，基础土方回填，人工清平，浇水，夯实。工程形象进度</t>
    </r>
    <r>
      <rPr>
        <sz val="26"/>
        <rFont val="Times New Roman"/>
        <charset val="134"/>
      </rPr>
      <t>26%</t>
    </r>
    <r>
      <rPr>
        <sz val="26"/>
        <rFont val="方正仿宋简体"/>
        <charset val="134"/>
      </rPr>
      <t>。二标（污水管网）于</t>
    </r>
    <r>
      <rPr>
        <sz val="26"/>
        <rFont val="Times New Roman"/>
        <charset val="134"/>
      </rPr>
      <t>4</t>
    </r>
    <r>
      <rPr>
        <sz val="26"/>
        <rFont val="方正仿宋简体"/>
        <charset val="134"/>
      </rPr>
      <t>月</t>
    </r>
    <r>
      <rPr>
        <sz val="26"/>
        <rFont val="Times New Roman"/>
        <charset val="134"/>
      </rPr>
      <t>8</t>
    </r>
    <r>
      <rPr>
        <sz val="26"/>
        <rFont val="方正仿宋简体"/>
        <charset val="134"/>
      </rPr>
      <t>日签订合同，</t>
    </r>
    <r>
      <rPr>
        <sz val="26"/>
        <rFont val="Times New Roman"/>
        <charset val="134"/>
      </rPr>
      <t>M</t>
    </r>
    <r>
      <rPr>
        <sz val="26"/>
        <rFont val="方正仿宋简体"/>
        <charset val="134"/>
      </rPr>
      <t>段</t>
    </r>
    <r>
      <rPr>
        <sz val="26"/>
        <rFont val="Times New Roman"/>
        <charset val="134"/>
      </rPr>
      <t>400</t>
    </r>
    <r>
      <rPr>
        <sz val="26"/>
        <rFont val="方正仿宋简体"/>
        <charset val="134"/>
      </rPr>
      <t>污水管道共计施工</t>
    </r>
    <r>
      <rPr>
        <sz val="26"/>
        <rFont val="Times New Roman"/>
        <charset val="134"/>
      </rPr>
      <t>4000</t>
    </r>
    <r>
      <rPr>
        <sz val="26"/>
        <rFont val="方正仿宋简体"/>
        <charset val="134"/>
      </rPr>
      <t>米，完成</t>
    </r>
    <r>
      <rPr>
        <sz val="26"/>
        <rFont val="Times New Roman"/>
        <charset val="134"/>
      </rPr>
      <t>35%</t>
    </r>
    <r>
      <rPr>
        <sz val="26"/>
        <rFont val="方正仿宋简体"/>
        <charset val="134"/>
      </rPr>
      <t>，污水井</t>
    </r>
    <r>
      <rPr>
        <sz val="26"/>
        <rFont val="Times New Roman"/>
        <charset val="134"/>
      </rPr>
      <t>120</t>
    </r>
    <r>
      <rPr>
        <sz val="26"/>
        <rFont val="方正仿宋简体"/>
        <charset val="134"/>
      </rPr>
      <t>个，完成</t>
    </r>
    <r>
      <rPr>
        <sz val="26"/>
        <rFont val="Times New Roman"/>
        <charset val="134"/>
      </rPr>
      <t>35%</t>
    </r>
    <r>
      <rPr>
        <sz val="26"/>
        <rFont val="方正仿宋简体"/>
        <charset val="134"/>
      </rPr>
      <t>，接户</t>
    </r>
    <r>
      <rPr>
        <sz val="26"/>
        <rFont val="Times New Roman"/>
        <charset val="134"/>
      </rPr>
      <t>DN110</t>
    </r>
    <r>
      <rPr>
        <sz val="26"/>
        <rFont val="方正仿宋简体"/>
        <charset val="134"/>
      </rPr>
      <t>管道</t>
    </r>
    <r>
      <rPr>
        <sz val="26"/>
        <rFont val="Times New Roman"/>
        <charset val="134"/>
      </rPr>
      <t>1400</t>
    </r>
    <r>
      <rPr>
        <sz val="26"/>
        <rFont val="方正仿宋简体"/>
        <charset val="134"/>
      </rPr>
      <t>米，完成</t>
    </r>
    <r>
      <rPr>
        <sz val="26"/>
        <rFont val="Times New Roman"/>
        <charset val="134"/>
      </rPr>
      <t>29%</t>
    </r>
    <r>
      <rPr>
        <sz val="26"/>
        <rFont val="方正仿宋简体"/>
        <charset val="134"/>
      </rPr>
      <t>，</t>
    </r>
    <r>
      <rPr>
        <sz val="26"/>
        <rFont val="Times New Roman"/>
        <charset val="134"/>
      </rPr>
      <t>DN110</t>
    </r>
    <r>
      <rPr>
        <sz val="26"/>
        <rFont val="方正仿宋简体"/>
        <charset val="134"/>
      </rPr>
      <t>压力管道施工</t>
    </r>
    <r>
      <rPr>
        <sz val="26"/>
        <rFont val="Times New Roman"/>
        <charset val="134"/>
      </rPr>
      <t>500</t>
    </r>
    <r>
      <rPr>
        <sz val="26"/>
        <rFont val="方正仿宋简体"/>
        <charset val="134"/>
      </rPr>
      <t>米，完成</t>
    </r>
    <r>
      <rPr>
        <sz val="26"/>
        <rFont val="Times New Roman"/>
        <charset val="134"/>
      </rPr>
      <t>13%</t>
    </r>
    <r>
      <rPr>
        <sz val="26"/>
        <rFont val="方正仿宋简体"/>
        <charset val="134"/>
      </rPr>
      <t>，目前工程形象进度</t>
    </r>
    <r>
      <rPr>
        <sz val="26"/>
        <rFont val="Times New Roman"/>
        <charset val="134"/>
      </rPr>
      <t>30%</t>
    </r>
    <r>
      <rPr>
        <sz val="26"/>
        <rFont val="方正仿宋简体"/>
        <charset val="134"/>
      </rPr>
      <t>；三标（道路提升改造）已于</t>
    </r>
    <r>
      <rPr>
        <sz val="26"/>
        <rFont val="Times New Roman"/>
        <charset val="134"/>
      </rPr>
      <t>4</t>
    </r>
    <r>
      <rPr>
        <sz val="26"/>
        <rFont val="方正仿宋简体"/>
        <charset val="134"/>
      </rPr>
      <t>月</t>
    </r>
    <r>
      <rPr>
        <sz val="26"/>
        <rFont val="Times New Roman"/>
        <charset val="134"/>
      </rPr>
      <t>9</t>
    </r>
    <r>
      <rPr>
        <sz val="26"/>
        <rFont val="方正仿宋简体"/>
        <charset val="134"/>
      </rPr>
      <t>日签订合同，目前工程形象进度</t>
    </r>
    <r>
      <rPr>
        <sz val="26"/>
        <rFont val="Times New Roman"/>
        <charset val="134"/>
      </rPr>
      <t>40%</t>
    </r>
    <r>
      <rPr>
        <sz val="26"/>
        <rFont val="方正仿宋简体"/>
        <charset val="134"/>
      </rPr>
      <t>；四标（土地碎片化整理）于</t>
    </r>
    <r>
      <rPr>
        <sz val="26"/>
        <rFont val="Times New Roman"/>
        <charset val="134"/>
      </rPr>
      <t>4</t>
    </r>
    <r>
      <rPr>
        <sz val="26"/>
        <rFont val="方正仿宋简体"/>
        <charset val="134"/>
      </rPr>
      <t>月</t>
    </r>
    <r>
      <rPr>
        <sz val="26"/>
        <rFont val="Times New Roman"/>
        <charset val="134"/>
      </rPr>
      <t>29</t>
    </r>
    <r>
      <rPr>
        <sz val="26"/>
        <rFont val="方正仿宋简体"/>
        <charset val="134"/>
      </rPr>
      <t>日二次开标，</t>
    </r>
    <r>
      <rPr>
        <sz val="26"/>
        <rFont val="Times New Roman"/>
        <charset val="134"/>
      </rPr>
      <t>5</t>
    </r>
    <r>
      <rPr>
        <sz val="26"/>
        <rFont val="方正仿宋简体"/>
        <charset val="134"/>
      </rPr>
      <t>月</t>
    </r>
    <r>
      <rPr>
        <sz val="26"/>
        <rFont val="Times New Roman"/>
        <charset val="134"/>
      </rPr>
      <t>14</t>
    </r>
    <r>
      <rPr>
        <sz val="26"/>
        <rFont val="方正仿宋简体"/>
        <charset val="134"/>
      </rPr>
      <t>日已签订合同。</t>
    </r>
  </si>
  <si>
    <r>
      <rPr>
        <sz val="28"/>
        <rFont val="方正仿宋简体"/>
        <charset val="0"/>
      </rPr>
      <t>工程项目</t>
    </r>
  </si>
  <si>
    <r>
      <rPr>
        <sz val="28"/>
        <rFont val="方正仿宋简体"/>
        <charset val="0"/>
      </rPr>
      <t>巴发改项目〔</t>
    </r>
    <r>
      <rPr>
        <sz val="28"/>
        <rFont val="Times New Roman"/>
        <charset val="0"/>
      </rPr>
      <t>2024</t>
    </r>
    <r>
      <rPr>
        <sz val="28"/>
        <rFont val="方正仿宋简体"/>
        <charset val="0"/>
      </rPr>
      <t>〕</t>
    </r>
    <r>
      <rPr>
        <sz val="28"/>
        <rFont val="Times New Roman"/>
        <charset val="0"/>
      </rPr>
      <t>53</t>
    </r>
    <r>
      <rPr>
        <sz val="28"/>
        <rFont val="方正仿宋简体"/>
        <charset val="0"/>
      </rPr>
      <t>号</t>
    </r>
  </si>
  <si>
    <t>2402-653130-16-05-145247</t>
  </si>
  <si>
    <r>
      <rPr>
        <sz val="28"/>
        <rFont val="方正仿宋简体"/>
        <charset val="134"/>
      </rPr>
      <t>巴水保字</t>
    </r>
    <r>
      <rPr>
        <sz val="28"/>
        <rFont val="Times New Roman"/>
        <charset val="134"/>
      </rPr>
      <t>[2024]18</t>
    </r>
    <r>
      <rPr>
        <sz val="28"/>
        <rFont val="方正仿宋简体"/>
        <charset val="134"/>
      </rPr>
      <t>号</t>
    </r>
  </si>
  <si>
    <t>http://www.ggzykashi.cn/jyxx/001001/001001001/20240305/91c4eee9-869c-4bea-bbf5-72392ed65124.html
http://www.ggzykashi.cn/jyxx/001001/001001001/20240305/80814742-0b7b-4252-80db-b1949d515f72.html
http://www.ggzykashi.cn/jyxx/001001/001001001/20240305/224e2415-e845-488c-8977-1f820b1e4d57.html
http://www.ggzykashi.cn/jyxx/001008/001008001/20240305/8b9b42c1-be9e-49b0-96b9-2fb7b55fe449.html</t>
  </si>
  <si>
    <r>
      <rPr>
        <sz val="28"/>
        <rFont val="Times New Roman"/>
        <charset val="0"/>
      </rPr>
      <t>2024/4/12</t>
    </r>
    <r>
      <rPr>
        <sz val="28"/>
        <rFont val="方正仿宋简体"/>
        <charset val="0"/>
      </rPr>
      <t>（建设小市场）</t>
    </r>
    <r>
      <rPr>
        <sz val="28"/>
        <rFont val="Times New Roman"/>
        <charset val="0"/>
      </rPr>
      <t xml:space="preserve">
2024/3/27</t>
    </r>
    <r>
      <rPr>
        <sz val="28"/>
        <rFont val="方正仿宋简体"/>
        <charset val="0"/>
      </rPr>
      <t>（新建污水管网、道路提升改造）</t>
    </r>
    <r>
      <rPr>
        <sz val="28"/>
        <rFont val="Times New Roman"/>
        <charset val="0"/>
      </rPr>
      <t xml:space="preserve">
2024/4/29</t>
    </r>
    <r>
      <rPr>
        <sz val="28"/>
        <rFont val="方正仿宋简体"/>
        <charset val="0"/>
      </rPr>
      <t>（土地碎片化整理）</t>
    </r>
  </si>
  <si>
    <t>http://www.ggzykashi.cn/jyxx/001001/001001004/20240407/1aacabaa-2556-4a4a-9c48-71f5aa056e8b.html
http://www.ggzykashi.cn/jyxx/001001/001001004/20240407/a42814b0-4b68-4df6-9c88-aa35646f35c7.html</t>
  </si>
  <si>
    <t>65313024021900282</t>
  </si>
  <si>
    <t>新疆神龙建设工程有限责任公司
新疆水夫建筑工程有限公司
新疆中信虹雨建设工程有限公司
湖北万城永丰建设工程有限公司</t>
  </si>
  <si>
    <t>2024/4/22
2024/4/9
2024/4/8</t>
  </si>
  <si>
    <t>2024/4/30
2024/4/17
2024/4/17</t>
  </si>
  <si>
    <t>2024/8/27
2024/10/18
2024/10/18</t>
  </si>
  <si>
    <r>
      <rPr>
        <sz val="28"/>
        <rFont val="方正仿宋简体"/>
        <charset val="134"/>
      </rPr>
      <t>巴楚县</t>
    </r>
    <r>
      <rPr>
        <sz val="28"/>
        <rFont val="Times New Roman"/>
        <charset val="134"/>
      </rPr>
      <t>2024</t>
    </r>
    <r>
      <rPr>
        <sz val="28"/>
        <rFont val="方正仿宋简体"/>
        <charset val="134"/>
      </rPr>
      <t>年恰尔巴格乡其盖里克（</t>
    </r>
    <r>
      <rPr>
        <sz val="28"/>
        <rFont val="Times New Roman"/>
        <charset val="134"/>
      </rPr>
      <t>12</t>
    </r>
    <r>
      <rPr>
        <sz val="28"/>
        <rFont val="方正仿宋简体"/>
        <charset val="134"/>
      </rPr>
      <t>）村重点示范村建设项目</t>
    </r>
  </si>
  <si>
    <r>
      <rPr>
        <b/>
        <sz val="28"/>
        <rFont val="方正仿宋简体"/>
        <charset val="134"/>
      </rPr>
      <t>总投资：</t>
    </r>
    <r>
      <rPr>
        <sz val="28"/>
        <rFont val="Times New Roman"/>
        <charset val="134"/>
      </rPr>
      <t>2000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围绕恰尔巴格乡</t>
    </r>
    <r>
      <rPr>
        <sz val="28"/>
        <rFont val="Times New Roman"/>
        <charset val="134"/>
      </rPr>
      <t>12</t>
    </r>
    <r>
      <rPr>
        <sz val="28"/>
        <rFont val="方正仿宋简体"/>
        <charset val="134"/>
      </rPr>
      <t>村产业发展、农业污染治理、补齐农村公共基础设施等方面进行建设，主要是新建</t>
    </r>
    <r>
      <rPr>
        <sz val="28"/>
        <rFont val="Times New Roman"/>
        <charset val="134"/>
      </rPr>
      <t>Dn110-Dn315</t>
    </r>
    <r>
      <rPr>
        <sz val="28"/>
        <rFont val="方正仿宋简体"/>
        <charset val="134"/>
      </rPr>
      <t>污水管网</t>
    </r>
    <r>
      <rPr>
        <sz val="28"/>
        <rFont val="Times New Roman"/>
        <charset val="134"/>
      </rPr>
      <t>11.125km</t>
    </r>
    <r>
      <rPr>
        <sz val="28"/>
        <rFont val="方正仿宋简体"/>
        <charset val="134"/>
      </rPr>
      <t>、排水检查井</t>
    </r>
    <r>
      <rPr>
        <sz val="28"/>
        <rFont val="Times New Roman"/>
        <charset val="134"/>
      </rPr>
      <t>178</t>
    </r>
    <r>
      <rPr>
        <sz val="28"/>
        <rFont val="方正仿宋简体"/>
        <charset val="134"/>
      </rPr>
      <t>座、一体化污水提升泵站</t>
    </r>
    <r>
      <rPr>
        <sz val="28"/>
        <rFont val="Times New Roman"/>
        <charset val="134"/>
      </rPr>
      <t>2</t>
    </r>
    <r>
      <rPr>
        <sz val="28"/>
        <rFont val="方正仿宋简体"/>
        <charset val="134"/>
      </rPr>
      <t>座、污水处理站</t>
    </r>
    <r>
      <rPr>
        <sz val="28"/>
        <rFont val="Times New Roman"/>
        <charset val="134"/>
      </rPr>
      <t>1</t>
    </r>
    <r>
      <rPr>
        <sz val="28"/>
        <rFont val="方正仿宋简体"/>
        <charset val="134"/>
      </rPr>
      <t>座；土地平整及碎片化整理</t>
    </r>
    <r>
      <rPr>
        <sz val="28"/>
        <rFont val="Times New Roman"/>
        <charset val="134"/>
      </rPr>
      <t>991</t>
    </r>
    <r>
      <rPr>
        <sz val="28"/>
        <rFont val="方正仿宋简体"/>
        <charset val="134"/>
      </rPr>
      <t>亩</t>
    </r>
    <r>
      <rPr>
        <sz val="28"/>
        <rFont val="Times New Roman"/>
        <charset val="134"/>
      </rPr>
      <t>(</t>
    </r>
    <r>
      <rPr>
        <sz val="28"/>
        <rFont val="方正仿宋简体"/>
        <charset val="134"/>
      </rPr>
      <t>含改造提升高效节水</t>
    </r>
    <r>
      <rPr>
        <sz val="28"/>
        <rFont val="Times New Roman"/>
        <charset val="134"/>
      </rPr>
      <t>)</t>
    </r>
    <r>
      <rPr>
        <sz val="28"/>
        <rFont val="方正仿宋简体"/>
        <charset val="134"/>
      </rPr>
      <t>；产业附属用房</t>
    </r>
    <r>
      <rPr>
        <sz val="28"/>
        <rFont val="Times New Roman"/>
        <charset val="134"/>
      </rPr>
      <t>996</t>
    </r>
    <r>
      <rPr>
        <sz val="28"/>
        <rFont val="宋体"/>
        <charset val="134"/>
      </rPr>
      <t>㎡</t>
    </r>
    <r>
      <rPr>
        <sz val="28"/>
        <rFont val="方正仿宋简体"/>
        <charset val="134"/>
      </rPr>
      <t>、小市场附属用房</t>
    </r>
    <r>
      <rPr>
        <sz val="28"/>
        <rFont val="Times New Roman"/>
        <charset val="134"/>
      </rPr>
      <t>828</t>
    </r>
    <r>
      <rPr>
        <sz val="28"/>
        <rFont val="宋体"/>
        <charset val="134"/>
      </rPr>
      <t>㎡</t>
    </r>
    <r>
      <rPr>
        <sz val="28"/>
        <rFont val="方正仿宋简体"/>
        <charset val="134"/>
      </rPr>
      <t>；防渗渠</t>
    </r>
    <r>
      <rPr>
        <sz val="28"/>
        <rFont val="Times New Roman"/>
        <charset val="134"/>
      </rPr>
      <t>5.013km</t>
    </r>
    <r>
      <rPr>
        <sz val="28"/>
        <rFont val="方正仿宋简体"/>
        <charset val="134"/>
      </rPr>
      <t>；公共厕所</t>
    </r>
    <r>
      <rPr>
        <sz val="28"/>
        <rFont val="Times New Roman"/>
        <charset val="134"/>
      </rPr>
      <t>51.32</t>
    </r>
    <r>
      <rPr>
        <sz val="28"/>
        <rFont val="宋体"/>
        <charset val="134"/>
      </rPr>
      <t>㎡</t>
    </r>
    <r>
      <rPr>
        <sz val="28"/>
        <rFont val="方正仿宋简体"/>
        <charset val="134"/>
      </rPr>
      <t>；购置垃圾清运车</t>
    </r>
    <r>
      <rPr>
        <sz val="28"/>
        <rFont val="Times New Roman"/>
        <charset val="134"/>
      </rPr>
      <t>1</t>
    </r>
    <r>
      <rPr>
        <sz val="28"/>
        <rFont val="方正仿宋简体"/>
        <charset val="134"/>
      </rPr>
      <t>辆、垃投船</t>
    </r>
    <r>
      <rPr>
        <sz val="28"/>
        <rFont val="Times New Roman"/>
        <charset val="134"/>
      </rPr>
      <t>5</t>
    </r>
    <r>
      <rPr>
        <sz val="28"/>
        <rFont val="方正仿宋简体"/>
        <charset val="134"/>
      </rPr>
      <t>个，配套相关附属设施设备。项目建成后，所形成的固定资产纳入衔接项目资产管理，权属归村集体所有。</t>
    </r>
  </si>
  <si>
    <r>
      <rPr>
        <sz val="28"/>
        <rFont val="方正仿宋简体"/>
        <charset val="0"/>
      </rPr>
      <t>目前已完成可研、设计、预算。</t>
    </r>
  </si>
  <si>
    <r>
      <rPr>
        <sz val="24"/>
        <rFont val="方正仿宋简体"/>
        <charset val="0"/>
      </rPr>
      <t>一标（土地碎片化整理及防渗渠）已于</t>
    </r>
    <r>
      <rPr>
        <sz val="24"/>
        <rFont val="Times New Roman"/>
        <charset val="0"/>
      </rPr>
      <t>3</t>
    </r>
    <r>
      <rPr>
        <sz val="24"/>
        <rFont val="方正仿宋简体"/>
        <charset val="0"/>
      </rPr>
      <t>月</t>
    </r>
    <r>
      <rPr>
        <sz val="24"/>
        <rFont val="Times New Roman"/>
        <charset val="0"/>
      </rPr>
      <t>27</t>
    </r>
    <r>
      <rPr>
        <sz val="24"/>
        <rFont val="方正仿宋简体"/>
        <charset val="0"/>
      </rPr>
      <t>日与新疆正远恒基水利工程有限公司签订合同，防渗渠已完成</t>
    </r>
    <r>
      <rPr>
        <sz val="24"/>
        <rFont val="Times New Roman"/>
        <charset val="0"/>
      </rPr>
      <t>1.8km,</t>
    </r>
    <r>
      <rPr>
        <sz val="24"/>
        <rFont val="方正仿宋简体"/>
        <charset val="0"/>
      </rPr>
      <t>土地碎片化已完成</t>
    </r>
    <r>
      <rPr>
        <sz val="24"/>
        <rFont val="Times New Roman"/>
        <charset val="0"/>
      </rPr>
      <t>500</t>
    </r>
    <r>
      <rPr>
        <sz val="24"/>
        <rFont val="方正仿宋简体"/>
        <charset val="0"/>
      </rPr>
      <t>亩，形象进度</t>
    </r>
    <r>
      <rPr>
        <sz val="24"/>
        <rFont val="Times New Roman"/>
        <charset val="0"/>
      </rPr>
      <t>71%</t>
    </r>
    <r>
      <rPr>
        <sz val="24"/>
        <rFont val="方正仿宋简体"/>
        <charset val="0"/>
      </rPr>
      <t>；二标（污水管网）已于</t>
    </r>
    <r>
      <rPr>
        <sz val="24"/>
        <rFont val="Times New Roman"/>
        <charset val="0"/>
      </rPr>
      <t>4</t>
    </r>
    <r>
      <rPr>
        <sz val="24"/>
        <rFont val="方正仿宋简体"/>
        <charset val="0"/>
      </rPr>
      <t>月</t>
    </r>
    <r>
      <rPr>
        <sz val="24"/>
        <rFont val="Times New Roman"/>
        <charset val="0"/>
      </rPr>
      <t>8</t>
    </r>
    <r>
      <rPr>
        <sz val="24"/>
        <rFont val="方正仿宋简体"/>
        <charset val="0"/>
      </rPr>
      <t>日与新疆中信虹雨建设工程有限公司签订合同，</t>
    </r>
    <r>
      <rPr>
        <sz val="24"/>
        <rFont val="Times New Roman"/>
        <charset val="0"/>
      </rPr>
      <t>4</t>
    </r>
    <r>
      <rPr>
        <sz val="24"/>
        <rFont val="方正仿宋简体"/>
        <charset val="0"/>
      </rPr>
      <t>月</t>
    </r>
    <r>
      <rPr>
        <sz val="24"/>
        <rFont val="Times New Roman"/>
        <charset val="0"/>
      </rPr>
      <t>19</t>
    </r>
    <r>
      <rPr>
        <sz val="24"/>
        <rFont val="方正仿宋简体"/>
        <charset val="0"/>
      </rPr>
      <t>日已进场施工，工程形象进度</t>
    </r>
    <r>
      <rPr>
        <sz val="24"/>
        <rFont val="Times New Roman"/>
        <charset val="0"/>
      </rPr>
      <t>81%</t>
    </r>
    <r>
      <rPr>
        <sz val="24"/>
        <rFont val="方正仿宋简体"/>
        <charset val="0"/>
      </rPr>
      <t>；三标（产业配套设施）已于</t>
    </r>
    <r>
      <rPr>
        <sz val="24"/>
        <rFont val="Times New Roman"/>
        <charset val="0"/>
      </rPr>
      <t>4</t>
    </r>
    <r>
      <rPr>
        <sz val="24"/>
        <rFont val="方正仿宋简体"/>
        <charset val="0"/>
      </rPr>
      <t>月</t>
    </r>
    <r>
      <rPr>
        <sz val="24"/>
        <rFont val="Times New Roman"/>
        <charset val="0"/>
      </rPr>
      <t>7</t>
    </r>
    <r>
      <rPr>
        <sz val="24"/>
        <rFont val="方正仿宋简体"/>
        <charset val="0"/>
      </rPr>
      <t>日签订合同，正在办理乡村规划许可证；四标（小市场附属用房）</t>
    </r>
    <r>
      <rPr>
        <sz val="24"/>
        <rFont val="Times New Roman"/>
        <charset val="0"/>
      </rPr>
      <t>5</t>
    </r>
    <r>
      <rPr>
        <sz val="24"/>
        <rFont val="方正仿宋简体"/>
        <charset val="0"/>
      </rPr>
      <t>月</t>
    </r>
    <r>
      <rPr>
        <sz val="24"/>
        <rFont val="Times New Roman"/>
        <charset val="0"/>
      </rPr>
      <t>5</t>
    </r>
    <r>
      <rPr>
        <sz val="24"/>
        <rFont val="方正仿宋简体"/>
        <charset val="0"/>
      </rPr>
      <t>日与新疆水夫建筑工程有限公司签订合同</t>
    </r>
    <r>
      <rPr>
        <sz val="24"/>
        <rFont val="Times New Roman"/>
        <charset val="0"/>
      </rPr>
      <t>,5</t>
    </r>
    <r>
      <rPr>
        <sz val="24"/>
        <rFont val="方正仿宋简体"/>
        <charset val="0"/>
      </rPr>
      <t>月</t>
    </r>
    <r>
      <rPr>
        <sz val="24"/>
        <rFont val="Times New Roman"/>
        <charset val="0"/>
      </rPr>
      <t>10</t>
    </r>
    <r>
      <rPr>
        <sz val="24"/>
        <rFont val="方正仿宋简体"/>
        <charset val="0"/>
      </rPr>
      <t>日开工，目前</t>
    </r>
    <r>
      <rPr>
        <sz val="24"/>
        <rFont val="Times New Roman"/>
        <charset val="0"/>
      </rPr>
      <t>31%</t>
    </r>
    <r>
      <rPr>
        <sz val="24"/>
        <rFont val="方正仿宋简体"/>
        <charset val="0"/>
      </rPr>
      <t>；五标（垃圾处理设备采购），已通过政采云采购，</t>
    </r>
    <r>
      <rPr>
        <sz val="24"/>
        <rFont val="Times New Roman"/>
        <charset val="0"/>
      </rPr>
      <t>3</t>
    </r>
    <r>
      <rPr>
        <sz val="24"/>
        <rFont val="方正仿宋简体"/>
        <charset val="0"/>
      </rPr>
      <t>月</t>
    </r>
    <r>
      <rPr>
        <sz val="24"/>
        <rFont val="Times New Roman"/>
        <charset val="0"/>
      </rPr>
      <t>18</t>
    </r>
    <r>
      <rPr>
        <sz val="24"/>
        <rFont val="方正仿宋简体"/>
        <charset val="0"/>
      </rPr>
      <t>日已签定合同，</t>
    </r>
    <r>
      <rPr>
        <sz val="24"/>
        <rFont val="Times New Roman"/>
        <charset val="0"/>
      </rPr>
      <t>4</t>
    </r>
    <r>
      <rPr>
        <sz val="24"/>
        <rFont val="方正仿宋简体"/>
        <charset val="0"/>
      </rPr>
      <t>月</t>
    </r>
    <r>
      <rPr>
        <sz val="24"/>
        <rFont val="Times New Roman"/>
        <charset val="0"/>
      </rPr>
      <t>15</t>
    </r>
    <r>
      <rPr>
        <sz val="24"/>
        <rFont val="方正仿宋简体"/>
        <charset val="0"/>
      </rPr>
      <t>日完成验收，审计已完成。</t>
    </r>
  </si>
  <si>
    <r>
      <rPr>
        <sz val="28"/>
        <rFont val="方正仿宋简体"/>
        <charset val="0"/>
      </rPr>
      <t>巴发改项目〔</t>
    </r>
    <r>
      <rPr>
        <sz val="28"/>
        <rFont val="Times New Roman"/>
        <charset val="0"/>
      </rPr>
      <t>2024</t>
    </r>
    <r>
      <rPr>
        <sz val="28"/>
        <rFont val="方正仿宋简体"/>
        <charset val="0"/>
      </rPr>
      <t>〕</t>
    </r>
    <r>
      <rPr>
        <sz val="28"/>
        <rFont val="Times New Roman"/>
        <charset val="0"/>
      </rPr>
      <t>34</t>
    </r>
    <r>
      <rPr>
        <sz val="28"/>
        <rFont val="方正仿宋简体"/>
        <charset val="0"/>
      </rPr>
      <t>号</t>
    </r>
  </si>
  <si>
    <t>2311-653130-20-01-953735</t>
  </si>
  <si>
    <r>
      <rPr>
        <sz val="28"/>
        <rFont val="方正仿宋简体"/>
        <charset val="134"/>
      </rPr>
      <t>巴水保字</t>
    </r>
    <r>
      <rPr>
        <sz val="28"/>
        <rFont val="Times New Roman"/>
        <charset val="134"/>
      </rPr>
      <t>[2024]26</t>
    </r>
    <r>
      <rPr>
        <sz val="28"/>
        <rFont val="方正仿宋简体"/>
        <charset val="134"/>
      </rPr>
      <t>号</t>
    </r>
  </si>
  <si>
    <r>
      <rPr>
        <sz val="28"/>
        <rFont val="方正仿宋简体"/>
        <charset val="0"/>
      </rPr>
      <t>新疆树诚工程项目管理有限责任公司</t>
    </r>
  </si>
  <si>
    <r>
      <rPr>
        <sz val="28"/>
        <rFont val="方正仿宋简体"/>
        <charset val="0"/>
      </rPr>
      <t>一标</t>
    </r>
    <r>
      <rPr>
        <sz val="28"/>
        <rFont val="Times New Roman"/>
        <charset val="0"/>
      </rPr>
      <t xml:space="preserve">2024/2/22
</t>
    </r>
    <r>
      <rPr>
        <sz val="28"/>
        <rFont val="方正仿宋简体"/>
        <charset val="0"/>
      </rPr>
      <t>二标：</t>
    </r>
    <r>
      <rPr>
        <sz val="28"/>
        <rFont val="Times New Roman"/>
        <charset val="0"/>
      </rPr>
      <t xml:space="preserve">2024/3/5
</t>
    </r>
    <r>
      <rPr>
        <sz val="28"/>
        <rFont val="方正仿宋简体"/>
        <charset val="0"/>
      </rPr>
      <t>三标：</t>
    </r>
    <r>
      <rPr>
        <sz val="28"/>
        <rFont val="Times New Roman"/>
        <charset val="0"/>
      </rPr>
      <t>2024/3/5</t>
    </r>
  </si>
  <si>
    <t>http://www.ggzykashi.cn/jyxx/001008/001008001/20240222/1ab0dfa7-3caf-44b1-917d-b2215972314a.html
http://www.ggzykashi.cn/jyxx/001001/001001001/20240305/8794cc7f-d45e-491b-bdbb-90240e438445.html
http://www.ggzykashi.cn/jyxx/001001/001001001/20240305/b9bc276b-46f2-4d04-9f21-047dfcba4202.html</t>
  </si>
  <si>
    <r>
      <rPr>
        <sz val="28"/>
        <rFont val="方正仿宋简体"/>
        <charset val="0"/>
      </rPr>
      <t>一标（土地碎片化整理及防渗渠）</t>
    </r>
    <r>
      <rPr>
        <sz val="28"/>
        <rFont val="Times New Roman"/>
        <charset val="0"/>
      </rPr>
      <t xml:space="preserve">2024/3/14
</t>
    </r>
    <r>
      <rPr>
        <sz val="28"/>
        <rFont val="方正仿宋简体"/>
        <charset val="0"/>
      </rPr>
      <t>二标（污水管网）</t>
    </r>
    <r>
      <rPr>
        <sz val="28"/>
        <rFont val="Times New Roman"/>
        <charset val="0"/>
      </rPr>
      <t xml:space="preserve">2024/3/26
</t>
    </r>
    <r>
      <rPr>
        <sz val="28"/>
        <rFont val="方正仿宋简体"/>
        <charset val="0"/>
      </rPr>
      <t>三标（产业配套设施）</t>
    </r>
    <r>
      <rPr>
        <sz val="28"/>
        <rFont val="Times New Roman"/>
        <charset val="0"/>
      </rPr>
      <t>2024/3/26</t>
    </r>
  </si>
  <si>
    <r>
      <rPr>
        <sz val="28"/>
        <rFont val="方正仿宋简体"/>
        <charset val="0"/>
      </rPr>
      <t>一标（土地碎片化整理及防渗渠）</t>
    </r>
    <r>
      <rPr>
        <sz val="28"/>
        <rFont val="Times New Roman"/>
        <charset val="0"/>
      </rPr>
      <t>2024/3/18</t>
    </r>
  </si>
  <si>
    <t>http://www.ggzykashi.cn/jyxx/001008/001008004/20240318/e83b539b-bc1f-48d8-b8e8-14e1383b3cd3.html</t>
  </si>
  <si>
    <r>
      <rPr>
        <sz val="28"/>
        <rFont val="方正仿宋简体"/>
        <charset val="0"/>
      </rPr>
      <t>一标：</t>
    </r>
    <r>
      <rPr>
        <sz val="28"/>
        <rFont val="Times New Roman"/>
        <charset val="0"/>
      </rPr>
      <t>E6531003908001394</t>
    </r>
  </si>
  <si>
    <r>
      <rPr>
        <sz val="28"/>
        <rFont val="方正仿宋简体"/>
        <charset val="0"/>
      </rPr>
      <t>一标：新疆正远恒基水利工程有限公司</t>
    </r>
    <r>
      <rPr>
        <sz val="28"/>
        <rFont val="Times New Roman"/>
        <charset val="0"/>
      </rPr>
      <t xml:space="preserve">
</t>
    </r>
    <r>
      <rPr>
        <sz val="28"/>
        <rFont val="方正仿宋简体"/>
        <charset val="0"/>
      </rPr>
      <t>二标：新疆中信虹雨建设工程有限公司</t>
    </r>
    <r>
      <rPr>
        <sz val="28"/>
        <rFont val="Times New Roman"/>
        <charset val="0"/>
      </rPr>
      <t xml:space="preserve">
</t>
    </r>
    <r>
      <rPr>
        <sz val="28"/>
        <rFont val="方正仿宋简体"/>
        <charset val="0"/>
      </rPr>
      <t>三标：新疆水夫建筑工程有限公司</t>
    </r>
    <r>
      <rPr>
        <sz val="28"/>
        <rFont val="Times New Roman"/>
        <charset val="0"/>
      </rPr>
      <t xml:space="preserve">
</t>
    </r>
    <r>
      <rPr>
        <sz val="28"/>
        <rFont val="方正仿宋简体"/>
        <charset val="0"/>
      </rPr>
      <t>四标：新疆水夫建筑工程有限公司</t>
    </r>
  </si>
  <si>
    <r>
      <rPr>
        <sz val="28"/>
        <rFont val="方正仿宋简体"/>
        <charset val="0"/>
      </rPr>
      <t>一标：</t>
    </r>
    <r>
      <rPr>
        <sz val="28"/>
        <rFont val="Times New Roman"/>
        <charset val="0"/>
      </rPr>
      <t>583.350139</t>
    </r>
    <r>
      <rPr>
        <sz val="28"/>
        <rFont val="方正仿宋简体"/>
        <charset val="0"/>
      </rPr>
      <t>，二标：</t>
    </r>
    <r>
      <rPr>
        <sz val="28"/>
        <rFont val="Times New Roman"/>
        <charset val="0"/>
      </rPr>
      <t>477.115256</t>
    </r>
    <r>
      <rPr>
        <sz val="28"/>
        <rFont val="方正仿宋简体"/>
        <charset val="0"/>
      </rPr>
      <t>，三标：</t>
    </r>
    <r>
      <rPr>
        <sz val="28"/>
        <rFont val="Times New Roman"/>
        <charset val="0"/>
      </rPr>
      <t xml:space="preserve">269.583441
</t>
    </r>
    <r>
      <rPr>
        <sz val="28"/>
        <rFont val="方正仿宋简体"/>
        <charset val="0"/>
      </rPr>
      <t>垃圾处理设备：</t>
    </r>
    <r>
      <rPr>
        <sz val="28"/>
        <rFont val="Times New Roman"/>
        <charset val="0"/>
      </rPr>
      <t>43.27</t>
    </r>
    <r>
      <rPr>
        <sz val="28"/>
        <rFont val="方正仿宋简体"/>
        <charset val="0"/>
      </rPr>
      <t>，四标：</t>
    </r>
    <r>
      <rPr>
        <sz val="28"/>
        <rFont val="Times New Roman"/>
        <charset val="0"/>
      </rPr>
      <t>178.934701</t>
    </r>
  </si>
  <si>
    <r>
      <rPr>
        <sz val="28"/>
        <rFont val="方正仿宋简体"/>
        <charset val="0"/>
      </rPr>
      <t>土地碎片化整理及防渗渠：</t>
    </r>
    <r>
      <rPr>
        <sz val="28"/>
        <rFont val="Times New Roman"/>
        <charset val="0"/>
      </rPr>
      <t xml:space="preserve">2024/3/27
</t>
    </r>
    <r>
      <rPr>
        <sz val="28"/>
        <rFont val="方正仿宋简体"/>
        <charset val="0"/>
      </rPr>
      <t>污水管网：</t>
    </r>
    <r>
      <rPr>
        <sz val="28"/>
        <rFont val="Times New Roman"/>
        <charset val="0"/>
      </rPr>
      <t xml:space="preserve">2024/4/8
</t>
    </r>
    <r>
      <rPr>
        <sz val="28"/>
        <rFont val="方正仿宋简体"/>
        <charset val="0"/>
      </rPr>
      <t>产业配套设施：</t>
    </r>
    <r>
      <rPr>
        <sz val="28"/>
        <rFont val="Times New Roman"/>
        <charset val="0"/>
      </rPr>
      <t xml:space="preserve">2024/4/7
</t>
    </r>
    <r>
      <rPr>
        <sz val="28"/>
        <rFont val="方正仿宋简体"/>
        <charset val="0"/>
      </rPr>
      <t>垃圾处理设备：</t>
    </r>
    <r>
      <rPr>
        <sz val="28"/>
        <rFont val="Times New Roman"/>
        <charset val="0"/>
      </rPr>
      <t xml:space="preserve">2024/3/18
</t>
    </r>
    <r>
      <rPr>
        <sz val="28"/>
        <rFont val="方正仿宋简体"/>
        <charset val="0"/>
      </rPr>
      <t>小市场附属用房：</t>
    </r>
    <r>
      <rPr>
        <sz val="28"/>
        <rFont val="Times New Roman"/>
        <charset val="0"/>
      </rPr>
      <t>2024/5/5</t>
    </r>
  </si>
  <si>
    <r>
      <rPr>
        <sz val="28"/>
        <rFont val="方正仿宋简体"/>
        <charset val="0"/>
      </rPr>
      <t>土地碎片化整理及防渗渠：</t>
    </r>
    <r>
      <rPr>
        <sz val="28"/>
        <rFont val="Times New Roman"/>
        <charset val="0"/>
      </rPr>
      <t xml:space="preserve">2024/3/27
</t>
    </r>
    <r>
      <rPr>
        <sz val="28"/>
        <rFont val="方正仿宋简体"/>
        <charset val="0"/>
      </rPr>
      <t>产业配套设施：</t>
    </r>
    <r>
      <rPr>
        <sz val="28"/>
        <rFont val="Times New Roman"/>
        <charset val="0"/>
      </rPr>
      <t xml:space="preserve">2024/4/13
</t>
    </r>
    <r>
      <rPr>
        <sz val="28"/>
        <rFont val="方正仿宋简体"/>
        <charset val="0"/>
      </rPr>
      <t>污水管网：</t>
    </r>
    <r>
      <rPr>
        <sz val="28"/>
        <rFont val="Times New Roman"/>
        <charset val="0"/>
      </rPr>
      <t xml:space="preserve">2024/4/17
</t>
    </r>
    <r>
      <rPr>
        <sz val="28"/>
        <rFont val="方正仿宋简体"/>
        <charset val="0"/>
      </rPr>
      <t>小市场附属用房：</t>
    </r>
    <r>
      <rPr>
        <sz val="28"/>
        <rFont val="Times New Roman"/>
        <charset val="0"/>
      </rPr>
      <t>2024/5/10</t>
    </r>
  </si>
  <si>
    <r>
      <rPr>
        <sz val="28"/>
        <rFont val="方正仿宋简体"/>
        <charset val="0"/>
      </rPr>
      <t>土地碎片化整理及防渗渠：</t>
    </r>
    <r>
      <rPr>
        <sz val="28"/>
        <rFont val="Times New Roman"/>
        <charset val="0"/>
      </rPr>
      <t xml:space="preserve">2024/9/6
</t>
    </r>
    <r>
      <rPr>
        <sz val="28"/>
        <rFont val="方正仿宋简体"/>
        <charset val="0"/>
      </rPr>
      <t>产业配套设施：</t>
    </r>
    <r>
      <rPr>
        <sz val="28"/>
        <rFont val="Times New Roman"/>
        <charset val="0"/>
      </rPr>
      <t xml:space="preserve">2024/8/4
</t>
    </r>
    <r>
      <rPr>
        <sz val="28"/>
        <rFont val="方正仿宋简体"/>
        <charset val="0"/>
      </rPr>
      <t>污水管网：</t>
    </r>
    <r>
      <rPr>
        <sz val="28"/>
        <rFont val="Times New Roman"/>
        <charset val="0"/>
      </rPr>
      <t xml:space="preserve">2024/8/9
</t>
    </r>
    <r>
      <rPr>
        <sz val="28"/>
        <rFont val="方正仿宋简体"/>
        <charset val="0"/>
      </rPr>
      <t>小市场附属用房：</t>
    </r>
    <r>
      <rPr>
        <sz val="28"/>
        <rFont val="Times New Roman"/>
        <charset val="0"/>
      </rPr>
      <t>2024/8/7</t>
    </r>
  </si>
  <si>
    <r>
      <rPr>
        <sz val="28"/>
        <rFont val="方正仿宋简体"/>
        <charset val="134"/>
      </rPr>
      <t>巴楚县多来提巴格乡恰江（</t>
    </r>
    <r>
      <rPr>
        <sz val="28"/>
        <rFont val="Times New Roman"/>
        <charset val="134"/>
      </rPr>
      <t>4</t>
    </r>
    <r>
      <rPr>
        <sz val="28"/>
        <rFont val="方正仿宋简体"/>
        <charset val="134"/>
      </rPr>
      <t>）村重点示范村建设项目</t>
    </r>
  </si>
  <si>
    <r>
      <rPr>
        <b/>
        <sz val="28"/>
        <rFont val="方正仿宋简体"/>
        <charset val="134"/>
      </rPr>
      <t>总投资：</t>
    </r>
    <r>
      <rPr>
        <sz val="28"/>
        <rFont val="Times New Roman"/>
        <charset val="134"/>
      </rPr>
      <t>1000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围绕多来提巴格乡</t>
    </r>
    <r>
      <rPr>
        <sz val="28"/>
        <rFont val="Times New Roman"/>
        <charset val="134"/>
      </rPr>
      <t>4</t>
    </r>
    <r>
      <rPr>
        <sz val="28"/>
        <rFont val="方正仿宋简体"/>
        <charset val="134"/>
      </rPr>
      <t>村产业发展、农业污染治理、补齐农村公共基础设施等方面进行建设，主要是新建</t>
    </r>
    <r>
      <rPr>
        <sz val="28"/>
        <rFont val="Times New Roman"/>
        <charset val="134"/>
      </rPr>
      <t>Dn300HDPE</t>
    </r>
    <r>
      <rPr>
        <sz val="28"/>
        <rFont val="方正仿宋简体"/>
        <charset val="134"/>
      </rPr>
      <t>双壁波纹管</t>
    </r>
    <r>
      <rPr>
        <sz val="28"/>
        <rFont val="Times New Roman"/>
        <charset val="134"/>
      </rPr>
      <t>12km</t>
    </r>
    <r>
      <rPr>
        <sz val="28"/>
        <rFont val="方正仿宋简体"/>
        <charset val="134"/>
      </rPr>
      <t>、污水检查井</t>
    </r>
    <r>
      <rPr>
        <sz val="28"/>
        <rFont val="Times New Roman"/>
        <charset val="134"/>
      </rPr>
      <t>400</t>
    </r>
    <r>
      <rPr>
        <sz val="28"/>
        <rFont val="方正仿宋简体"/>
        <charset val="134"/>
      </rPr>
      <t>座、一体化（提升）泵站</t>
    </r>
    <r>
      <rPr>
        <sz val="28"/>
        <rFont val="Times New Roman"/>
        <charset val="134"/>
      </rPr>
      <t>6</t>
    </r>
    <r>
      <rPr>
        <sz val="28"/>
        <rFont val="方正仿宋简体"/>
        <charset val="134"/>
      </rPr>
      <t>台、土地碎片化整理</t>
    </r>
    <r>
      <rPr>
        <sz val="28"/>
        <rFont val="Times New Roman"/>
        <charset val="134"/>
      </rPr>
      <t>338</t>
    </r>
    <r>
      <rPr>
        <sz val="28"/>
        <rFont val="方正仿宋简体"/>
        <charset val="134"/>
      </rPr>
      <t>亩、加工厂房</t>
    </r>
    <r>
      <rPr>
        <sz val="28"/>
        <rFont val="Times New Roman"/>
        <charset val="134"/>
      </rPr>
      <t>1000</t>
    </r>
    <r>
      <rPr>
        <sz val="28"/>
        <rFont val="宋体"/>
        <charset val="134"/>
      </rPr>
      <t>㎡</t>
    </r>
    <r>
      <rPr>
        <sz val="28"/>
        <rFont val="方正仿宋简体"/>
        <charset val="134"/>
      </rPr>
      <t>，并配套相关附属设施设备等。项目建成后，所形成的固定资产纳入衔接项目资产管理，权属归村集体所有。</t>
    </r>
  </si>
  <si>
    <r>
      <rPr>
        <sz val="28"/>
        <rFont val="方正仿宋简体"/>
        <charset val="134"/>
      </rPr>
      <t>何彬龙、刘山山</t>
    </r>
  </si>
  <si>
    <r>
      <rPr>
        <sz val="24"/>
        <rFont val="方正仿宋简体"/>
        <charset val="0"/>
      </rPr>
      <t>一标（污水管网）已于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日与新疆水夫建筑工程有限公司签订合同，目前排污管沟开挖</t>
    </r>
    <r>
      <rPr>
        <sz val="24"/>
        <rFont val="Times New Roman"/>
        <charset val="0"/>
      </rPr>
      <t>8100</t>
    </r>
    <r>
      <rPr>
        <sz val="24"/>
        <rFont val="方正仿宋简体"/>
        <charset val="0"/>
      </rPr>
      <t>米，检查井吊装</t>
    </r>
    <r>
      <rPr>
        <sz val="24"/>
        <rFont val="Times New Roman"/>
        <charset val="0"/>
      </rPr>
      <t>275</t>
    </r>
    <r>
      <rPr>
        <sz val="24"/>
        <rFont val="方正仿宋简体"/>
        <charset val="0"/>
      </rPr>
      <t>个，排污管安装</t>
    </r>
    <r>
      <rPr>
        <sz val="24"/>
        <rFont val="Times New Roman"/>
        <charset val="0"/>
      </rPr>
      <t>7500</t>
    </r>
    <r>
      <rPr>
        <sz val="24"/>
        <rFont val="方正仿宋简体"/>
        <charset val="0"/>
      </rPr>
      <t>米。管沟回填</t>
    </r>
    <r>
      <rPr>
        <sz val="24"/>
        <rFont val="Times New Roman"/>
        <charset val="0"/>
      </rPr>
      <t>7100</t>
    </r>
    <r>
      <rPr>
        <sz val="24"/>
        <rFont val="方正仿宋简体"/>
        <charset val="0"/>
      </rPr>
      <t>米，完成总工程量的</t>
    </r>
    <r>
      <rPr>
        <sz val="24"/>
        <rFont val="Times New Roman"/>
        <charset val="0"/>
      </rPr>
      <t>65%</t>
    </r>
    <r>
      <rPr>
        <sz val="24"/>
        <rFont val="方正仿宋简体"/>
        <charset val="0"/>
      </rPr>
      <t>；二标（茄子加工厂）已于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日与新疆水夫建筑工程有限公司签订合同，已完成基础验槽，基础垫层浇筑，独立基础一二台，地梁砼浇筑，基础认证，一层钢结构主次梁安装，完成总工程量的</t>
    </r>
    <r>
      <rPr>
        <sz val="24"/>
        <rFont val="Times New Roman"/>
        <charset val="0"/>
      </rPr>
      <t>50</t>
    </r>
    <r>
      <rPr>
        <sz val="24"/>
        <rFont val="方正仿宋简体"/>
        <charset val="0"/>
      </rPr>
      <t>％；三标（土地碎片化整理）已于</t>
    </r>
    <r>
      <rPr>
        <sz val="24"/>
        <rFont val="Times New Roman"/>
        <charset val="0"/>
      </rPr>
      <t>4</t>
    </r>
    <r>
      <rPr>
        <sz val="24"/>
        <rFont val="方正仿宋简体"/>
        <charset val="0"/>
      </rPr>
      <t>月</t>
    </r>
    <r>
      <rPr>
        <sz val="24"/>
        <rFont val="Times New Roman"/>
        <charset val="0"/>
      </rPr>
      <t>1</t>
    </r>
    <r>
      <rPr>
        <sz val="24"/>
        <rFont val="方正仿宋简体"/>
        <charset val="0"/>
      </rPr>
      <t>日进行县级联合验收。</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</si>
  <si>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23</t>
    </r>
    <r>
      <rPr>
        <sz val="28"/>
        <rFont val="方正仿宋简体"/>
        <charset val="0"/>
      </rPr>
      <t>号</t>
    </r>
  </si>
  <si>
    <t>2402-653130-04-05-163559</t>
  </si>
  <si>
    <r>
      <rPr>
        <sz val="28"/>
        <rFont val="方正仿宋简体"/>
        <charset val="134"/>
      </rPr>
      <t>巴水保字</t>
    </r>
    <r>
      <rPr>
        <sz val="28"/>
        <rFont val="Times New Roman"/>
        <charset val="134"/>
      </rPr>
      <t>[2024]25</t>
    </r>
    <r>
      <rPr>
        <sz val="28"/>
        <rFont val="方正仿宋简体"/>
        <charset val="134"/>
      </rPr>
      <t>号</t>
    </r>
  </si>
  <si>
    <r>
      <rPr>
        <sz val="28"/>
        <rFont val="方正仿宋简体"/>
        <charset val="0"/>
      </rPr>
      <t>新疆禾正工程项目管理有限公司</t>
    </r>
  </si>
  <si>
    <r>
      <rPr>
        <sz val="28"/>
        <rFont val="方正仿宋简体"/>
        <charset val="0"/>
      </rPr>
      <t>污水：</t>
    </r>
    <r>
      <rPr>
        <sz val="28"/>
        <rFont val="Times New Roman"/>
        <charset val="0"/>
      </rPr>
      <t xml:space="preserve">2024/2/29
</t>
    </r>
    <r>
      <rPr>
        <sz val="28"/>
        <rFont val="方正仿宋简体"/>
        <charset val="0"/>
      </rPr>
      <t>茄子加工厂：</t>
    </r>
    <r>
      <rPr>
        <sz val="28"/>
        <rFont val="Times New Roman"/>
        <charset val="0"/>
      </rPr>
      <t>2024/3/9</t>
    </r>
  </si>
  <si>
    <t>http://www.ggzykashi.cn/jyxx/001001/001001001/20240229/444cf3dd-b820-473c-a4ee-fe779de77256.html
http://www.ccgp-xinjiang.gov.cn/site/detail?parentId=3661&amp;articleId=i2L4uan/IzWxFdMK3o8aCg==&amp;utm=site.site-PC-42166.1024-pc-wsg-secondLevelPage-front.1.b3680ac0e11f11ee8af3f364c7a7ef60</t>
  </si>
  <si>
    <r>
      <rPr>
        <sz val="28"/>
        <rFont val="方正仿宋简体"/>
        <charset val="0"/>
      </rPr>
      <t>污水：</t>
    </r>
    <r>
      <rPr>
        <sz val="28"/>
        <rFont val="Times New Roman"/>
        <charset val="0"/>
      </rPr>
      <t xml:space="preserve">2024/3/20
</t>
    </r>
    <r>
      <rPr>
        <sz val="28"/>
        <rFont val="方正仿宋简体"/>
        <charset val="0"/>
      </rPr>
      <t>茄子加工厂：</t>
    </r>
    <r>
      <rPr>
        <sz val="28"/>
        <rFont val="Times New Roman"/>
        <charset val="0"/>
      </rPr>
      <t>2024/3/22</t>
    </r>
  </si>
  <si>
    <t>2024/3/29
2024/3/25</t>
  </si>
  <si>
    <t>http://www.ggzykashi.cn/jyxx/001001/001001004/20240329/afcd35e9-f18d-4cbb-91f9-d77cbb187080.html
http://www.ccgp-xinjiang.gov.cn/site/detail?categoryCode=ZcyAnnouncement&amp;parentId=3661&amp;articleId=goReAxKBICxJKR8vdscINg==&amp;utm=site.site-PC-42169.1045-pc-wsg-mainSearchPage-front.60.50df8f90f0a611ee825a23a7a25601cf</t>
  </si>
  <si>
    <r>
      <rPr>
        <sz val="28"/>
        <rFont val="Times New Roman"/>
        <charset val="0"/>
      </rPr>
      <t>65313024022700286
BC</t>
    </r>
    <r>
      <rPr>
        <sz val="28"/>
        <rFont val="宋体"/>
        <charset val="0"/>
      </rPr>
      <t>（</t>
    </r>
    <r>
      <rPr>
        <sz val="28"/>
        <rFont val="Times New Roman"/>
        <charset val="0"/>
      </rPr>
      <t>CS</t>
    </r>
    <r>
      <rPr>
        <sz val="28"/>
        <rFont val="宋体"/>
        <charset val="0"/>
      </rPr>
      <t>）</t>
    </r>
    <r>
      <rPr>
        <sz val="28"/>
        <rFont val="Times New Roman"/>
        <charset val="0"/>
      </rPr>
      <t>XJHZ2024-7</t>
    </r>
    <r>
      <rPr>
        <sz val="28"/>
        <rFont val="宋体"/>
        <charset val="0"/>
      </rPr>
      <t>号</t>
    </r>
  </si>
  <si>
    <r>
      <rPr>
        <sz val="28"/>
        <rFont val="方正仿宋简体"/>
        <charset val="0"/>
      </rPr>
      <t>污水管网：</t>
    </r>
    <r>
      <rPr>
        <sz val="28"/>
        <rFont val="Times New Roman"/>
        <charset val="0"/>
      </rPr>
      <t xml:space="preserve">2024/3/30
</t>
    </r>
    <r>
      <rPr>
        <sz val="28"/>
        <rFont val="方正仿宋简体"/>
        <charset val="0"/>
      </rPr>
      <t>茄子加工厂：</t>
    </r>
    <r>
      <rPr>
        <sz val="28"/>
        <rFont val="Times New Roman"/>
        <charset val="0"/>
      </rPr>
      <t xml:space="preserve">2024/3/30
</t>
    </r>
    <r>
      <rPr>
        <sz val="28"/>
        <rFont val="方正仿宋简体"/>
        <charset val="0"/>
      </rPr>
      <t>土地碎片化：</t>
    </r>
    <r>
      <rPr>
        <sz val="28"/>
        <rFont val="Times New Roman"/>
        <charset val="0"/>
      </rPr>
      <t>2024/3/20</t>
    </r>
  </si>
  <si>
    <r>
      <rPr>
        <sz val="28"/>
        <rFont val="方正仿宋简体"/>
        <charset val="0"/>
      </rPr>
      <t>污水管网：</t>
    </r>
    <r>
      <rPr>
        <sz val="28"/>
        <rFont val="Times New Roman"/>
        <charset val="0"/>
      </rPr>
      <t xml:space="preserve">2024/4/10
</t>
    </r>
    <r>
      <rPr>
        <sz val="28"/>
        <rFont val="方正仿宋简体"/>
        <charset val="0"/>
      </rPr>
      <t>茄子加工厂：</t>
    </r>
    <r>
      <rPr>
        <sz val="28"/>
        <rFont val="Times New Roman"/>
        <charset val="0"/>
      </rPr>
      <t xml:space="preserve">2024/4/10
</t>
    </r>
    <r>
      <rPr>
        <sz val="28"/>
        <rFont val="方正仿宋简体"/>
        <charset val="0"/>
      </rPr>
      <t>土地碎片化：</t>
    </r>
    <r>
      <rPr>
        <sz val="28"/>
        <rFont val="Times New Roman"/>
        <charset val="0"/>
      </rPr>
      <t>2024/3/20</t>
    </r>
  </si>
  <si>
    <r>
      <rPr>
        <sz val="28"/>
        <rFont val="方正仿宋简体"/>
        <charset val="0"/>
      </rPr>
      <t>污水管网：</t>
    </r>
    <r>
      <rPr>
        <sz val="28"/>
        <rFont val="Times New Roman"/>
        <charset val="0"/>
      </rPr>
      <t xml:space="preserve">2024/9/30
</t>
    </r>
    <r>
      <rPr>
        <sz val="28"/>
        <rFont val="方正仿宋简体"/>
        <charset val="0"/>
      </rPr>
      <t>茄子加工厂：</t>
    </r>
    <r>
      <rPr>
        <sz val="28"/>
        <rFont val="Times New Roman"/>
        <charset val="0"/>
      </rPr>
      <t xml:space="preserve">2024/9/30
</t>
    </r>
    <r>
      <rPr>
        <sz val="28"/>
        <rFont val="方正仿宋简体"/>
        <charset val="0"/>
      </rPr>
      <t>土地碎片化：</t>
    </r>
    <r>
      <rPr>
        <sz val="28"/>
        <rFont val="Times New Roman"/>
        <charset val="0"/>
      </rPr>
      <t>2024/9/30</t>
    </r>
  </si>
  <si>
    <t>2024/4/11
2024/4/19</t>
  </si>
  <si>
    <r>
      <rPr>
        <sz val="28"/>
        <rFont val="方正仿宋简体"/>
        <charset val="134"/>
      </rPr>
      <t>巴楚县</t>
    </r>
    <r>
      <rPr>
        <sz val="28"/>
        <rFont val="Times New Roman"/>
        <charset val="134"/>
      </rPr>
      <t>2024</t>
    </r>
    <r>
      <rPr>
        <sz val="28"/>
        <rFont val="方正仿宋简体"/>
        <charset val="134"/>
      </rPr>
      <t>年村组道路建设项目</t>
    </r>
  </si>
  <si>
    <r>
      <rPr>
        <b/>
        <sz val="28"/>
        <rFont val="方正仿宋简体"/>
        <charset val="134"/>
      </rPr>
      <t>总投资：</t>
    </r>
    <r>
      <rPr>
        <sz val="28"/>
        <rFont val="Times New Roman"/>
        <charset val="134"/>
      </rPr>
      <t>4030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新建四级农村公路</t>
    </r>
    <r>
      <rPr>
        <sz val="28"/>
        <rFont val="Times New Roman"/>
        <charset val="134"/>
      </rPr>
      <t>77.046km</t>
    </r>
    <r>
      <rPr>
        <sz val="28"/>
        <rFont val="方正仿宋简体"/>
        <charset val="134"/>
      </rPr>
      <t>，配套桥涵及相关附属设施。项目建成后，所形成的固定资产纳入衔接项目资产管理，权属归建设单位所有。</t>
    </r>
  </si>
  <si>
    <r>
      <rPr>
        <sz val="28"/>
        <rFont val="方正仿宋简体"/>
        <charset val="0"/>
      </rPr>
      <t>现场勘查和设计阶段已完成，开始编制可研案</t>
    </r>
  </si>
  <si>
    <r>
      <rPr>
        <sz val="24"/>
        <rFont val="方正仿宋简体"/>
        <charset val="0"/>
      </rPr>
      <t>已于</t>
    </r>
    <r>
      <rPr>
        <sz val="24"/>
        <rFont val="Times New Roman"/>
        <charset val="0"/>
      </rPr>
      <t>3</t>
    </r>
    <r>
      <rPr>
        <sz val="24"/>
        <rFont val="方正仿宋简体"/>
        <charset val="0"/>
      </rPr>
      <t>月</t>
    </r>
    <r>
      <rPr>
        <sz val="24"/>
        <rFont val="Times New Roman"/>
        <charset val="0"/>
      </rPr>
      <t>29</t>
    </r>
    <r>
      <rPr>
        <sz val="24"/>
        <rFont val="方正仿宋简体"/>
        <charset val="0"/>
      </rPr>
      <t>日分别与新疆鸿泰建设工程有限公司、新疆祥顺建设工程有限公司、新疆旭世路桥有限公司、新疆开凯建设工程有限公司签订合同，目前完成原路面报验，完成基层报验，部分路段完成沥青混凝土铺筑；总体工程形象进度</t>
    </r>
    <r>
      <rPr>
        <sz val="24"/>
        <rFont val="Times New Roman"/>
        <charset val="0"/>
      </rPr>
      <t>65%</t>
    </r>
    <r>
      <rPr>
        <sz val="24"/>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</si>
  <si>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45</t>
    </r>
    <r>
      <rPr>
        <sz val="28"/>
        <rFont val="方正仿宋简体"/>
        <charset val="0"/>
      </rPr>
      <t>号</t>
    </r>
  </si>
  <si>
    <t>2310-653130-18-01-679825</t>
  </si>
  <si>
    <r>
      <rPr>
        <sz val="28"/>
        <rFont val="方正仿宋简体"/>
        <charset val="134"/>
      </rPr>
      <t>巴水保字</t>
    </r>
    <r>
      <rPr>
        <sz val="28"/>
        <rFont val="Times New Roman"/>
        <charset val="134"/>
      </rPr>
      <t>[2024]24</t>
    </r>
    <r>
      <rPr>
        <sz val="28"/>
        <rFont val="方正仿宋简体"/>
        <charset val="134"/>
      </rPr>
      <t>号</t>
    </r>
  </si>
  <si>
    <r>
      <rPr>
        <sz val="28"/>
        <rFont val="方正仿宋简体"/>
        <charset val="134"/>
      </rPr>
      <t>新疆中前川项目管理有限公司</t>
    </r>
  </si>
  <si>
    <t>http://www.ggzykashi.cn/jyx%20x/001002/001002001/20240227/e7fe869f-2452-493d-ac3d-5971a7f593c4.html</t>
  </si>
  <si>
    <t>http://www.ggzykashi.cn/jyxx/001002/001002004/20240326/02e6000b-f25a-499f-98b5-6598bb7f5d77.html
http://www.ggzykashi.cn/jyxx/001002/001002004/20240326/d016b78f-711c-4adb-8542-896ce8b4263f.html
http://www.ggzykashi.cn/jyxx/001002/001002004/20240326/10601998-f889-4356-b5d4-70de3a60257d.html
http://www.ggzykashi.cn/jyxx/001002/001002004/20240326/006c5005-1b00-4420-aa14-5297e1c1f13f.html</t>
  </si>
  <si>
    <t>E6531003908001417</t>
  </si>
  <si>
    <r>
      <rPr>
        <sz val="24"/>
        <rFont val="方正仿宋简体"/>
        <charset val="0"/>
      </rPr>
      <t>新疆祥顺建设工程有限公司</t>
    </r>
    <r>
      <rPr>
        <sz val="24"/>
        <rFont val="Times New Roman"/>
        <charset val="0"/>
      </rPr>
      <t xml:space="preserve">
</t>
    </r>
    <r>
      <rPr>
        <sz val="24"/>
        <rFont val="方正仿宋简体"/>
        <charset val="0"/>
      </rPr>
      <t>新疆鸿泰建设工程有限公司</t>
    </r>
    <r>
      <rPr>
        <sz val="24"/>
        <rFont val="Times New Roman"/>
        <charset val="0"/>
      </rPr>
      <t xml:space="preserve">
</t>
    </r>
    <r>
      <rPr>
        <sz val="24"/>
        <rFont val="方正仿宋简体"/>
        <charset val="0"/>
      </rPr>
      <t>新疆旭世路桥有限公司</t>
    </r>
    <r>
      <rPr>
        <sz val="24"/>
        <rFont val="Times New Roman"/>
        <charset val="0"/>
      </rPr>
      <t xml:space="preserve">
</t>
    </r>
    <r>
      <rPr>
        <sz val="24"/>
        <rFont val="方正仿宋简体"/>
        <charset val="0"/>
      </rPr>
      <t>新疆开凯建设工程有限公司</t>
    </r>
  </si>
  <si>
    <r>
      <rPr>
        <sz val="28"/>
        <rFont val="方正仿宋简体"/>
        <charset val="134"/>
      </rPr>
      <t>喀什地区巴楚县</t>
    </r>
    <r>
      <rPr>
        <sz val="28"/>
        <rFont val="Times New Roman"/>
        <charset val="134"/>
      </rPr>
      <t>2024</t>
    </r>
    <r>
      <rPr>
        <sz val="28"/>
        <rFont val="方正仿宋简体"/>
        <charset val="134"/>
      </rPr>
      <t>年乡村振兴示范村污水管网建设项目</t>
    </r>
  </si>
  <si>
    <r>
      <rPr>
        <b/>
        <sz val="28"/>
        <rFont val="方正仿宋简体"/>
        <charset val="134"/>
      </rPr>
      <t>总投资：</t>
    </r>
    <r>
      <rPr>
        <sz val="28"/>
        <rFont val="Times New Roman"/>
        <charset val="134"/>
      </rPr>
      <t>4957.241</t>
    </r>
    <r>
      <rPr>
        <sz val="28"/>
        <rFont val="方正仿宋简体"/>
        <charset val="134"/>
      </rPr>
      <t>万元</t>
    </r>
    <r>
      <rPr>
        <b/>
        <sz val="28"/>
        <rFont val="Times New Roman"/>
        <charset val="134"/>
      </rPr>
      <t xml:space="preserve">
</t>
    </r>
    <r>
      <rPr>
        <b/>
        <sz val="28"/>
        <rFont val="方正仿宋简体"/>
        <charset val="134"/>
      </rPr>
      <t>建设内容：</t>
    </r>
    <r>
      <rPr>
        <sz val="28"/>
        <rFont val="Times New Roman"/>
        <charset val="134"/>
      </rPr>
      <t>1.</t>
    </r>
    <r>
      <rPr>
        <sz val="28"/>
        <rFont val="方正仿宋简体"/>
        <charset val="134"/>
      </rPr>
      <t>投资</t>
    </r>
    <r>
      <rPr>
        <sz val="28"/>
        <rFont val="Times New Roman"/>
        <charset val="134"/>
      </rPr>
      <t>600</t>
    </r>
    <r>
      <rPr>
        <sz val="28"/>
        <rFont val="方正仿宋简体"/>
        <charset val="134"/>
      </rPr>
      <t>万元，为阿瓦提镇</t>
    </r>
    <r>
      <rPr>
        <sz val="28"/>
        <rFont val="Times New Roman"/>
        <charset val="134"/>
      </rPr>
      <t>8</t>
    </r>
    <r>
      <rPr>
        <sz val="28"/>
        <rFont val="方正仿宋简体"/>
        <charset val="134"/>
      </rPr>
      <t>村</t>
    </r>
    <r>
      <rPr>
        <sz val="28"/>
        <rFont val="Times New Roman"/>
        <charset val="134"/>
      </rPr>
      <t>141</t>
    </r>
    <r>
      <rPr>
        <sz val="28"/>
        <rFont val="方正仿宋简体"/>
        <charset val="134"/>
      </rPr>
      <t>户新建污水管网</t>
    </r>
    <r>
      <rPr>
        <sz val="28"/>
        <rFont val="Times New Roman"/>
        <charset val="134"/>
      </rPr>
      <t>8.96km</t>
    </r>
    <r>
      <rPr>
        <sz val="28"/>
        <rFont val="方正仿宋简体"/>
        <charset val="134"/>
      </rPr>
      <t>，管径为</t>
    </r>
    <r>
      <rPr>
        <sz val="28"/>
        <rFont val="Times New Roman"/>
        <charset val="134"/>
      </rPr>
      <t>DN100-DN300</t>
    </r>
    <r>
      <rPr>
        <sz val="28"/>
        <rFont val="方正仿宋简体"/>
        <charset val="134"/>
      </rPr>
      <t>，配套检查井</t>
    </r>
    <r>
      <rPr>
        <sz val="28"/>
        <rFont val="Times New Roman"/>
        <charset val="134"/>
      </rPr>
      <t>148</t>
    </r>
    <r>
      <rPr>
        <sz val="28"/>
        <rFont val="方正仿宋简体"/>
        <charset val="134"/>
      </rPr>
      <t>座、污水提升设备</t>
    </r>
    <r>
      <rPr>
        <sz val="28"/>
        <rFont val="Times New Roman"/>
        <charset val="134"/>
      </rPr>
      <t>5</t>
    </r>
    <r>
      <rPr>
        <sz val="28"/>
        <rFont val="方正仿宋简体"/>
        <charset val="134"/>
      </rPr>
      <t>座等相关附属设施。项目建成后，所形成的固定资产纳入衔接项目资产管理，权属归村集体所有。</t>
    </r>
  </si>
  <si>
    <r>
      <rPr>
        <sz val="28"/>
        <rFont val="方正仿宋简体"/>
        <charset val="134"/>
      </rPr>
      <t>马</t>
    </r>
    <r>
      <rPr>
        <sz val="28"/>
        <rFont val="Times New Roman"/>
        <charset val="134"/>
      </rPr>
      <t xml:space="preserve">  </t>
    </r>
    <r>
      <rPr>
        <sz val="28"/>
        <rFont val="方正仿宋简体"/>
        <charset val="134"/>
      </rPr>
      <t>俊、罗建新</t>
    </r>
  </si>
  <si>
    <r>
      <rPr>
        <sz val="28"/>
        <rFont val="方正仿宋简体"/>
        <charset val="0"/>
      </rPr>
      <t>已完成测绘、设计、勘察、预算、项目立项、红线图、用地选址意见书、审图合格证，正在办理乡村规划许可证</t>
    </r>
  </si>
  <si>
    <r>
      <rPr>
        <sz val="26"/>
        <rFont val="方正仿宋简体"/>
        <charset val="0"/>
      </rPr>
      <t>已于</t>
    </r>
    <r>
      <rPr>
        <sz val="26"/>
        <rFont val="Times New Roman"/>
        <charset val="0"/>
      </rPr>
      <t>3</t>
    </r>
    <r>
      <rPr>
        <sz val="26"/>
        <rFont val="方正仿宋简体"/>
        <charset val="0"/>
      </rPr>
      <t>月</t>
    </r>
    <r>
      <rPr>
        <sz val="26"/>
        <rFont val="Times New Roman"/>
        <charset val="0"/>
      </rPr>
      <t>20</t>
    </r>
    <r>
      <rPr>
        <sz val="26"/>
        <rFont val="方正仿宋简体"/>
        <charset val="0"/>
      </rPr>
      <t>日与新疆神龙建设工程有限责任公司签订合同，目前已完成</t>
    </r>
    <r>
      <rPr>
        <sz val="26"/>
        <rFont val="Times New Roman"/>
        <charset val="0"/>
      </rPr>
      <t>Dn300</t>
    </r>
    <r>
      <rPr>
        <sz val="26"/>
        <rFont val="方正仿宋简体"/>
        <charset val="0"/>
      </rPr>
      <t>主管道开挖与埋设、全部检查井和闸阀井安装、降水井</t>
    </r>
    <r>
      <rPr>
        <sz val="26"/>
        <rFont val="Times New Roman"/>
        <charset val="0"/>
      </rPr>
      <t>55</t>
    </r>
    <r>
      <rPr>
        <sz val="26"/>
        <rFont val="方正仿宋简体"/>
        <charset val="0"/>
      </rPr>
      <t>个、</t>
    </r>
    <r>
      <rPr>
        <sz val="26"/>
        <rFont val="Times New Roman"/>
        <charset val="0"/>
      </rPr>
      <t>PE</t>
    </r>
    <r>
      <rPr>
        <sz val="26"/>
        <rFont val="方正仿宋简体"/>
        <charset val="0"/>
      </rPr>
      <t>压力管</t>
    </r>
    <r>
      <rPr>
        <sz val="26"/>
        <rFont val="Times New Roman"/>
        <charset val="0"/>
      </rPr>
      <t>1940</t>
    </r>
    <r>
      <rPr>
        <sz val="26"/>
        <rFont val="方正仿宋简体"/>
        <charset val="0"/>
      </rPr>
      <t>米、接入户管</t>
    </r>
    <r>
      <rPr>
        <sz val="26"/>
        <rFont val="Times New Roman"/>
        <charset val="0"/>
      </rPr>
      <t>138</t>
    </r>
    <r>
      <rPr>
        <sz val="26"/>
        <rFont val="方正仿宋简体"/>
        <charset val="0"/>
      </rPr>
      <t>户、导流槽</t>
    </r>
    <r>
      <rPr>
        <sz val="26"/>
        <rFont val="Times New Roman"/>
        <charset val="0"/>
      </rPr>
      <t>146</t>
    </r>
    <r>
      <rPr>
        <sz val="26"/>
        <rFont val="方正仿宋简体"/>
        <charset val="0"/>
      </rPr>
      <t>个、提升泵开挖埋设</t>
    </r>
    <r>
      <rPr>
        <sz val="26"/>
        <rFont val="Times New Roman"/>
        <charset val="0"/>
      </rPr>
      <t>2</t>
    </r>
    <r>
      <rPr>
        <sz val="26"/>
        <rFont val="方正仿宋简体"/>
        <charset val="0"/>
      </rPr>
      <t>个、沥青路面恢复、混凝土路面恢复；工程形象进度为</t>
    </r>
    <r>
      <rPr>
        <sz val="26"/>
        <rFont val="Times New Roman"/>
        <charset val="0"/>
      </rPr>
      <t>93%</t>
    </r>
    <r>
      <rPr>
        <sz val="26"/>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</si>
  <si>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5</t>
    </r>
    <r>
      <rPr>
        <sz val="28"/>
        <rFont val="方正仿宋简体"/>
        <charset val="0"/>
      </rPr>
      <t>号</t>
    </r>
  </si>
  <si>
    <t>2401-653130-16-01-492357</t>
  </si>
  <si>
    <r>
      <rPr>
        <sz val="28"/>
        <rFont val="方正仿宋简体"/>
        <charset val="134"/>
      </rPr>
      <t>巴水保字</t>
    </r>
    <r>
      <rPr>
        <sz val="28"/>
        <rFont val="Times New Roman"/>
        <charset val="134"/>
      </rPr>
      <t>[2024]10</t>
    </r>
    <r>
      <rPr>
        <sz val="28"/>
        <rFont val="方正仿宋简体"/>
        <charset val="134"/>
      </rPr>
      <t>号</t>
    </r>
  </si>
  <si>
    <t>http://www.ggzykashi.cn/jyxx/001001/001001001/20240207/81139db7-08ef-4d27-a122-4ca198f792b4.html</t>
  </si>
  <si>
    <t>http://www.ggzykashi.cn/jyxx/001001/001001004/20240311/328523ea-b859-4ac8-a8c4-46b5118c7f14.html</t>
  </si>
  <si>
    <t>65313024012500230001001</t>
  </si>
  <si>
    <r>
      <rPr>
        <sz val="28"/>
        <rFont val="方正仿宋简体"/>
        <charset val="0"/>
      </rPr>
      <t>新疆神龙建设工程有限责任公司</t>
    </r>
  </si>
  <si>
    <r>
      <rPr>
        <sz val="28"/>
        <rFont val="Times New Roman"/>
        <charset val="134"/>
      </rPr>
      <t>2.</t>
    </r>
    <r>
      <rPr>
        <sz val="28"/>
        <rFont val="方正仿宋简体"/>
        <charset val="134"/>
      </rPr>
      <t>投资</t>
    </r>
    <r>
      <rPr>
        <sz val="28"/>
        <rFont val="Times New Roman"/>
        <charset val="134"/>
      </rPr>
      <t>1000</t>
    </r>
    <r>
      <rPr>
        <sz val="28"/>
        <rFont val="方正仿宋简体"/>
        <charset val="134"/>
      </rPr>
      <t>万元，为英吾斯塘乡</t>
    </r>
    <r>
      <rPr>
        <sz val="28"/>
        <rFont val="Times New Roman"/>
        <charset val="134"/>
      </rPr>
      <t>7</t>
    </r>
    <r>
      <rPr>
        <sz val="28"/>
        <rFont val="方正仿宋简体"/>
        <charset val="134"/>
      </rPr>
      <t>村新建污水管网</t>
    </r>
    <r>
      <rPr>
        <sz val="28"/>
        <rFont val="Times New Roman"/>
        <charset val="134"/>
      </rPr>
      <t>20.22km</t>
    </r>
    <r>
      <rPr>
        <sz val="28"/>
        <rFont val="方正仿宋简体"/>
        <charset val="134"/>
      </rPr>
      <t>，其中</t>
    </r>
    <r>
      <rPr>
        <sz val="28"/>
        <rFont val="Times New Roman"/>
        <charset val="134"/>
      </rPr>
      <t>DN300</t>
    </r>
    <r>
      <rPr>
        <sz val="28"/>
        <rFont val="方正仿宋简体"/>
        <charset val="134"/>
      </rPr>
      <t>高密度聚乙烯双壁波纹管</t>
    </r>
    <r>
      <rPr>
        <sz val="28"/>
        <rFont val="Times New Roman"/>
        <charset val="134"/>
      </rPr>
      <t>8.776km</t>
    </r>
    <r>
      <rPr>
        <sz val="28"/>
        <rFont val="方正仿宋简体"/>
        <charset val="134"/>
      </rPr>
      <t>、</t>
    </r>
    <r>
      <rPr>
        <sz val="28"/>
        <rFont val="Times New Roman"/>
        <charset val="134"/>
      </rPr>
      <t>DN110</t>
    </r>
    <r>
      <rPr>
        <sz val="28"/>
        <rFont val="方正仿宋简体"/>
        <charset val="134"/>
      </rPr>
      <t>高密度聚乙烯双壁波纹管</t>
    </r>
    <r>
      <rPr>
        <sz val="28"/>
        <rFont val="Times New Roman"/>
        <charset val="134"/>
      </rPr>
      <t>11.44km</t>
    </r>
    <r>
      <rPr>
        <sz val="28"/>
        <rFont val="方正仿宋简体"/>
        <charset val="134"/>
      </rPr>
      <t>，</t>
    </r>
    <r>
      <rPr>
        <sz val="28"/>
        <rFont val="Times New Roman"/>
        <charset val="134"/>
      </rPr>
      <t>DN500</t>
    </r>
    <r>
      <rPr>
        <sz val="28"/>
        <rFont val="方正仿宋简体"/>
        <charset val="134"/>
      </rPr>
      <t>顶管</t>
    </r>
    <r>
      <rPr>
        <sz val="28"/>
        <rFont val="Times New Roman"/>
        <charset val="134"/>
      </rPr>
      <t>0.132km</t>
    </r>
    <r>
      <rPr>
        <sz val="28"/>
        <rFont val="方正仿宋简体"/>
        <charset val="134"/>
      </rPr>
      <t>，配套排水检查井</t>
    </r>
    <r>
      <rPr>
        <sz val="28"/>
        <rFont val="Times New Roman"/>
        <charset val="134"/>
      </rPr>
      <t>291</t>
    </r>
    <r>
      <rPr>
        <sz val="28"/>
        <rFont val="方正仿宋简体"/>
        <charset val="134"/>
      </rPr>
      <t>座、一体化污水提升泵站</t>
    </r>
    <r>
      <rPr>
        <sz val="28"/>
        <rFont val="Times New Roman"/>
        <charset val="134"/>
      </rPr>
      <t>7</t>
    </r>
    <r>
      <rPr>
        <sz val="28"/>
        <rFont val="方正仿宋简体"/>
        <charset val="134"/>
      </rPr>
      <t>座，配套相关附属设施设备。项目建成后，所形成的固定资产纳入衔接项目资产管理，权属归村集体所有。</t>
    </r>
  </si>
  <si>
    <r>
      <rPr>
        <sz val="28"/>
        <rFont val="方正仿宋简体"/>
        <charset val="134"/>
      </rPr>
      <t>马</t>
    </r>
    <r>
      <rPr>
        <sz val="28"/>
        <rFont val="Times New Roman"/>
        <charset val="134"/>
      </rPr>
      <t xml:space="preserve">  </t>
    </r>
    <r>
      <rPr>
        <sz val="28"/>
        <rFont val="方正仿宋简体"/>
        <charset val="134"/>
      </rPr>
      <t>俊、李黎利</t>
    </r>
  </si>
  <si>
    <r>
      <rPr>
        <sz val="28"/>
        <rFont val="方正仿宋简体"/>
        <charset val="0"/>
      </rPr>
      <t>正在立项，已完成可研编制。</t>
    </r>
  </si>
  <si>
    <r>
      <rPr>
        <sz val="28"/>
        <rFont val="方正仿宋简体"/>
        <charset val="0"/>
      </rPr>
      <t>已于</t>
    </r>
    <r>
      <rPr>
        <sz val="28"/>
        <rFont val="Times New Roman"/>
        <charset val="0"/>
      </rPr>
      <t>3</t>
    </r>
    <r>
      <rPr>
        <sz val="28"/>
        <rFont val="方正仿宋简体"/>
        <charset val="0"/>
      </rPr>
      <t>月</t>
    </r>
    <r>
      <rPr>
        <sz val="28"/>
        <rFont val="Times New Roman"/>
        <charset val="0"/>
      </rPr>
      <t>15</t>
    </r>
    <r>
      <rPr>
        <sz val="28"/>
        <rFont val="方正仿宋简体"/>
        <charset val="0"/>
      </rPr>
      <t>日与新疆神龙建设工程有限责任公司签订合同，已完成主管网安装</t>
    </r>
    <r>
      <rPr>
        <sz val="28"/>
        <rFont val="Times New Roman"/>
        <charset val="0"/>
      </rPr>
      <t>7500</t>
    </r>
    <r>
      <rPr>
        <sz val="28"/>
        <rFont val="方正仿宋简体"/>
        <charset val="0"/>
      </rPr>
      <t>米左右</t>
    </r>
    <r>
      <rPr>
        <sz val="28"/>
        <rFont val="Times New Roman"/>
        <charset val="0"/>
      </rPr>
      <t xml:space="preserve"> </t>
    </r>
    <r>
      <rPr>
        <sz val="28"/>
        <rFont val="方正仿宋简体"/>
        <charset val="0"/>
      </rPr>
      <t>检查井安装</t>
    </r>
    <r>
      <rPr>
        <sz val="28"/>
        <rFont val="Times New Roman"/>
        <charset val="0"/>
      </rPr>
      <t>254</t>
    </r>
    <r>
      <rPr>
        <sz val="28"/>
        <rFont val="方正仿宋简体"/>
        <charset val="0"/>
      </rPr>
      <t>个，降水井</t>
    </r>
    <r>
      <rPr>
        <sz val="28"/>
        <rFont val="Times New Roman"/>
        <charset val="0"/>
      </rPr>
      <t>70</t>
    </r>
    <r>
      <rPr>
        <sz val="28"/>
        <rFont val="方正仿宋简体"/>
        <charset val="0"/>
      </rPr>
      <t>个，井身井帽安装</t>
    </r>
    <r>
      <rPr>
        <sz val="28"/>
        <rFont val="Times New Roman"/>
        <charset val="0"/>
      </rPr>
      <t>55</t>
    </r>
    <r>
      <rPr>
        <sz val="28"/>
        <rFont val="方正仿宋简体"/>
        <charset val="0"/>
      </rPr>
      <t>个，过路钢套管</t>
    </r>
    <r>
      <rPr>
        <sz val="28"/>
        <rFont val="Times New Roman"/>
        <charset val="0"/>
      </rPr>
      <t>138</t>
    </r>
    <r>
      <rPr>
        <sz val="28"/>
        <rFont val="方正仿宋简体"/>
        <charset val="0"/>
      </rPr>
      <t>米，入户顶管</t>
    </r>
    <r>
      <rPr>
        <sz val="28"/>
        <rFont val="Times New Roman"/>
        <charset val="0"/>
      </rPr>
      <t>402</t>
    </r>
    <r>
      <rPr>
        <sz val="28"/>
        <rFont val="方正仿宋简体"/>
        <charset val="0"/>
      </rPr>
      <t>米，提升泵站安装</t>
    </r>
    <r>
      <rPr>
        <sz val="28"/>
        <rFont val="Times New Roman"/>
        <charset val="0"/>
      </rPr>
      <t>1</t>
    </r>
    <r>
      <rPr>
        <sz val="28"/>
        <rFont val="方正仿宋简体"/>
        <charset val="0"/>
      </rPr>
      <t>座，工程形象进度为</t>
    </r>
    <r>
      <rPr>
        <sz val="28"/>
        <rFont val="Times New Roman"/>
        <charset val="0"/>
      </rPr>
      <t>80%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</si>
  <si>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9</t>
    </r>
    <r>
      <rPr>
        <sz val="28"/>
        <rFont val="方正仿宋简体"/>
        <charset val="0"/>
      </rPr>
      <t>号</t>
    </r>
  </si>
  <si>
    <t>2401-653130-16-05-563587</t>
  </si>
  <si>
    <r>
      <rPr>
        <sz val="28"/>
        <rFont val="方正仿宋简体"/>
        <charset val="134"/>
      </rPr>
      <t>巴水保字</t>
    </r>
    <r>
      <rPr>
        <sz val="28"/>
        <rFont val="Times New Roman"/>
        <charset val="134"/>
      </rPr>
      <t>[2024]17</t>
    </r>
    <r>
      <rPr>
        <sz val="28"/>
        <rFont val="方正仿宋简体"/>
        <charset val="134"/>
      </rPr>
      <t>号</t>
    </r>
  </si>
  <si>
    <t>http://www.ggzykashi.cn/jyxx/001001/001001001/20240207/c93d9ba7-ad79-4b84-baf3-b8b79bdbe90d.html</t>
  </si>
  <si>
    <t>http://www.ggzykashi.cn/jyxx/001001/001001004/20240315/3d453b63-5ba7-4abc-a7ea-b2829fb3da6c.html</t>
  </si>
  <si>
    <t>65313024012900233001001</t>
  </si>
  <si>
    <r>
      <rPr>
        <sz val="28"/>
        <rFont val="Times New Roman"/>
        <charset val="134"/>
      </rPr>
      <t>3.</t>
    </r>
    <r>
      <rPr>
        <sz val="28"/>
        <rFont val="方正仿宋简体"/>
        <charset val="134"/>
      </rPr>
      <t>投资</t>
    </r>
    <r>
      <rPr>
        <sz val="28"/>
        <rFont val="Times New Roman"/>
        <charset val="134"/>
      </rPr>
      <t>1540</t>
    </r>
    <r>
      <rPr>
        <sz val="28"/>
        <rFont val="方正仿宋简体"/>
        <charset val="134"/>
      </rPr>
      <t>万元，为琼库尔恰克乡</t>
    </r>
    <r>
      <rPr>
        <sz val="28"/>
        <rFont val="Times New Roman"/>
        <charset val="134"/>
      </rPr>
      <t>6</t>
    </r>
    <r>
      <rPr>
        <sz val="28"/>
        <rFont val="方正仿宋简体"/>
        <charset val="134"/>
      </rPr>
      <t>村和</t>
    </r>
    <r>
      <rPr>
        <sz val="28"/>
        <rFont val="Times New Roman"/>
        <charset val="134"/>
      </rPr>
      <t>16</t>
    </r>
    <r>
      <rPr>
        <sz val="28"/>
        <rFont val="方正仿宋简体"/>
        <charset val="134"/>
      </rPr>
      <t>村新建污水管网</t>
    </r>
    <r>
      <rPr>
        <sz val="28"/>
        <rFont val="Times New Roman"/>
        <charset val="134"/>
      </rPr>
      <t>39.028km</t>
    </r>
    <r>
      <rPr>
        <sz val="28"/>
        <rFont val="方正仿宋简体"/>
        <charset val="134"/>
      </rPr>
      <t>，其中</t>
    </r>
    <r>
      <rPr>
        <sz val="28"/>
        <rFont val="Times New Roman"/>
        <charset val="134"/>
      </rPr>
      <t>dn110UPVC</t>
    </r>
    <r>
      <rPr>
        <sz val="28"/>
        <rFont val="方正仿宋简体"/>
        <charset val="134"/>
      </rPr>
      <t>排水管道</t>
    </r>
    <r>
      <rPr>
        <sz val="28"/>
        <rFont val="Times New Roman"/>
        <charset val="134"/>
      </rPr>
      <t>14.2km</t>
    </r>
    <r>
      <rPr>
        <sz val="28"/>
        <rFont val="方正仿宋简体"/>
        <charset val="134"/>
      </rPr>
      <t>，</t>
    </r>
    <r>
      <rPr>
        <sz val="28"/>
        <rFont val="Times New Roman"/>
        <charset val="134"/>
      </rPr>
      <t>dn225HDPE</t>
    </r>
    <r>
      <rPr>
        <sz val="28"/>
        <rFont val="方正仿宋简体"/>
        <charset val="134"/>
      </rPr>
      <t>双壁波纹管排水管道</t>
    </r>
    <r>
      <rPr>
        <sz val="28"/>
        <rFont val="Times New Roman"/>
        <charset val="134"/>
      </rPr>
      <t>0.29km</t>
    </r>
    <r>
      <rPr>
        <sz val="28"/>
        <rFont val="方正仿宋简体"/>
        <charset val="134"/>
      </rPr>
      <t>，</t>
    </r>
    <r>
      <rPr>
        <sz val="28"/>
        <rFont val="Times New Roman"/>
        <charset val="134"/>
      </rPr>
      <t>dn300HDPE</t>
    </r>
    <r>
      <rPr>
        <sz val="28"/>
        <rFont val="方正仿宋简体"/>
        <charset val="134"/>
      </rPr>
      <t>双壁波纹管排水管道</t>
    </r>
    <r>
      <rPr>
        <sz val="28"/>
        <rFont val="Times New Roman"/>
        <charset val="134"/>
      </rPr>
      <t>15.231km</t>
    </r>
    <r>
      <rPr>
        <sz val="28"/>
        <rFont val="方正仿宋简体"/>
        <charset val="134"/>
      </rPr>
      <t>，</t>
    </r>
    <r>
      <rPr>
        <sz val="28"/>
        <rFont val="Times New Roman"/>
        <charset val="134"/>
      </rPr>
      <t>HDPE</t>
    </r>
    <r>
      <rPr>
        <sz val="28"/>
        <rFont val="方正仿宋简体"/>
        <charset val="134"/>
      </rPr>
      <t>双壁波纹管</t>
    </r>
    <r>
      <rPr>
        <sz val="28"/>
        <rFont val="Times New Roman"/>
        <charset val="134"/>
      </rPr>
      <t>dn400</t>
    </r>
    <r>
      <rPr>
        <sz val="28"/>
        <rFont val="方正仿宋简体"/>
        <charset val="134"/>
      </rPr>
      <t>排水管道</t>
    </r>
    <r>
      <rPr>
        <sz val="28"/>
        <rFont val="Times New Roman"/>
        <charset val="134"/>
      </rPr>
      <t>3.31km</t>
    </r>
    <r>
      <rPr>
        <sz val="28"/>
        <rFont val="方正仿宋简体"/>
        <charset val="134"/>
      </rPr>
      <t>，</t>
    </r>
    <r>
      <rPr>
        <sz val="28"/>
        <rFont val="Times New Roman"/>
        <charset val="134"/>
      </rPr>
      <t>dn110PE</t>
    </r>
    <r>
      <rPr>
        <sz val="28"/>
        <rFont val="方正仿宋简体"/>
        <charset val="134"/>
      </rPr>
      <t>压力排水管道</t>
    </r>
    <r>
      <rPr>
        <sz val="28"/>
        <rFont val="Times New Roman"/>
        <charset val="134"/>
      </rPr>
      <t>1.872km</t>
    </r>
    <r>
      <rPr>
        <sz val="28"/>
        <rFont val="方正仿宋简体"/>
        <charset val="134"/>
      </rPr>
      <t>，</t>
    </r>
    <r>
      <rPr>
        <sz val="28"/>
        <rFont val="Times New Roman"/>
        <charset val="134"/>
      </rPr>
      <t>dn160PE</t>
    </r>
    <r>
      <rPr>
        <sz val="28"/>
        <rFont val="方正仿宋简体"/>
        <charset val="134"/>
      </rPr>
      <t>压力排水管道</t>
    </r>
    <r>
      <rPr>
        <sz val="28"/>
        <rFont val="Times New Roman"/>
        <charset val="134"/>
      </rPr>
      <t>4.125km</t>
    </r>
    <r>
      <rPr>
        <sz val="28"/>
        <rFont val="方正仿宋简体"/>
        <charset val="134"/>
      </rPr>
      <t>；配套排水检查井</t>
    </r>
    <r>
      <rPr>
        <sz val="28"/>
        <rFont val="Times New Roman"/>
        <charset val="134"/>
      </rPr>
      <t>640</t>
    </r>
    <r>
      <rPr>
        <sz val="28"/>
        <rFont val="方正仿宋简体"/>
        <charset val="134"/>
      </rPr>
      <t>座、配套一体化污水提升泵站</t>
    </r>
    <r>
      <rPr>
        <sz val="28"/>
        <rFont val="Times New Roman"/>
        <charset val="134"/>
      </rPr>
      <t>7</t>
    </r>
    <r>
      <rPr>
        <sz val="28"/>
        <rFont val="方正仿宋简体"/>
        <charset val="134"/>
      </rPr>
      <t>座；配套相关附属设施设备。项目建成后，所形成的固定资产纳入衔接项目资产管理，权属归村集体所有。</t>
    </r>
  </si>
  <si>
    <r>
      <rPr>
        <sz val="28"/>
        <rFont val="方正仿宋简体"/>
        <charset val="134"/>
      </rPr>
      <t>马</t>
    </r>
    <r>
      <rPr>
        <sz val="28"/>
        <rFont val="Times New Roman"/>
        <charset val="134"/>
      </rPr>
      <t xml:space="preserve">  </t>
    </r>
    <r>
      <rPr>
        <sz val="28"/>
        <rFont val="方正仿宋简体"/>
        <charset val="134"/>
      </rPr>
      <t>俊、高</t>
    </r>
    <r>
      <rPr>
        <sz val="28"/>
        <rFont val="Times New Roman"/>
        <charset val="134"/>
      </rPr>
      <t xml:space="preserve">  </t>
    </r>
    <r>
      <rPr>
        <sz val="28"/>
        <rFont val="方正仿宋简体"/>
        <charset val="134"/>
      </rPr>
      <t>疆、</t>
    </r>
  </si>
  <si>
    <r>
      <rPr>
        <sz val="28"/>
        <rFont val="方正仿宋简体"/>
        <charset val="134"/>
      </rPr>
      <t>已立项，目前正在审图、正在进行乡村规划许可证办理。</t>
    </r>
  </si>
  <si>
    <r>
      <rPr>
        <sz val="28"/>
        <rFont val="方正仿宋简体"/>
        <charset val="134"/>
      </rPr>
      <t>已于</t>
    </r>
    <r>
      <rPr>
        <sz val="28"/>
        <rFont val="Times New Roman"/>
        <charset val="134"/>
      </rPr>
      <t>3</t>
    </r>
    <r>
      <rPr>
        <sz val="28"/>
        <rFont val="方正仿宋简体"/>
        <charset val="134"/>
      </rPr>
      <t>月</t>
    </r>
    <r>
      <rPr>
        <sz val="28"/>
        <rFont val="Times New Roman"/>
        <charset val="134"/>
      </rPr>
      <t>31</t>
    </r>
    <r>
      <rPr>
        <sz val="28"/>
        <rFont val="方正仿宋简体"/>
        <charset val="134"/>
      </rPr>
      <t>日与皓泰工程建设集团有限公司签订合同，目前已完成主管网</t>
    </r>
    <r>
      <rPr>
        <sz val="28"/>
        <rFont val="Times New Roman"/>
        <charset val="134"/>
      </rPr>
      <t>4400</t>
    </r>
    <r>
      <rPr>
        <sz val="28"/>
        <rFont val="方正仿宋简体"/>
        <charset val="134"/>
      </rPr>
      <t>米，压力管道</t>
    </r>
    <r>
      <rPr>
        <sz val="28"/>
        <rFont val="Times New Roman"/>
        <charset val="134"/>
      </rPr>
      <t>2600</t>
    </r>
    <r>
      <rPr>
        <sz val="28"/>
        <rFont val="方正仿宋简体"/>
        <charset val="134"/>
      </rPr>
      <t>米，入户管道</t>
    </r>
    <r>
      <rPr>
        <sz val="28"/>
        <rFont val="Times New Roman"/>
        <charset val="134"/>
      </rPr>
      <t>3800</t>
    </r>
    <r>
      <rPr>
        <sz val="28"/>
        <rFont val="方正仿宋简体"/>
        <charset val="134"/>
      </rPr>
      <t>米，围墙恢复</t>
    </r>
    <r>
      <rPr>
        <sz val="28"/>
        <rFont val="Times New Roman"/>
        <charset val="134"/>
      </rPr>
      <t>390</t>
    </r>
    <r>
      <rPr>
        <sz val="28"/>
        <rFont val="方正仿宋简体"/>
        <charset val="134"/>
      </rPr>
      <t>米；工程形象进度</t>
    </r>
    <r>
      <rPr>
        <sz val="28"/>
        <rFont val="Times New Roman"/>
        <charset val="134"/>
      </rPr>
      <t>70%</t>
    </r>
    <r>
      <rPr>
        <sz val="28"/>
        <rFont val="方正仿宋简体"/>
        <charset val="134"/>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</si>
  <si>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6</t>
    </r>
    <r>
      <rPr>
        <sz val="28"/>
        <rFont val="方正仿宋简体"/>
        <charset val="0"/>
      </rPr>
      <t>号</t>
    </r>
  </si>
  <si>
    <t>2401-653130-04-01-598266</t>
  </si>
  <si>
    <r>
      <rPr>
        <sz val="28"/>
        <rFont val="方正仿宋简体"/>
        <charset val="134"/>
      </rPr>
      <t>巴水保字</t>
    </r>
    <r>
      <rPr>
        <sz val="28"/>
        <rFont val="Times New Roman"/>
        <charset val="134"/>
      </rPr>
      <t>[2024]14</t>
    </r>
    <r>
      <rPr>
        <sz val="28"/>
        <rFont val="方正仿宋简体"/>
        <charset val="134"/>
      </rPr>
      <t>号</t>
    </r>
  </si>
  <si>
    <t>http://www.ggzykashi.cn/jyxx/001001/001001001/20240208/dc3a26b4-2779-4038-a89a-75341394dfb3.html</t>
  </si>
  <si>
    <t>http://www.ggzykashi.cn/jyxx/001001/001001003/20240312/55cfb2b5-3c57-4497-8038-f293a2dc61a6.html</t>
  </si>
  <si>
    <t>65313024012600232001001</t>
  </si>
  <si>
    <r>
      <rPr>
        <sz val="28"/>
        <rFont val="方正仿宋简体"/>
        <charset val="0"/>
      </rPr>
      <t>皓泰工程建设集团有限公司</t>
    </r>
  </si>
  <si>
    <r>
      <rPr>
        <sz val="28"/>
        <rFont val="Times New Roman"/>
        <charset val="134"/>
      </rPr>
      <t>4.</t>
    </r>
    <r>
      <rPr>
        <sz val="28"/>
        <rFont val="方正仿宋简体"/>
        <charset val="134"/>
      </rPr>
      <t>投资</t>
    </r>
    <r>
      <rPr>
        <sz val="28"/>
        <rFont val="Times New Roman"/>
        <charset val="134"/>
      </rPr>
      <t>277.241</t>
    </r>
    <r>
      <rPr>
        <sz val="28"/>
        <rFont val="方正仿宋简体"/>
        <charset val="134"/>
      </rPr>
      <t>万元，为色力布亚镇</t>
    </r>
    <r>
      <rPr>
        <sz val="28"/>
        <rFont val="Times New Roman"/>
        <charset val="134"/>
      </rPr>
      <t>16</t>
    </r>
    <r>
      <rPr>
        <sz val="28"/>
        <rFont val="方正仿宋简体"/>
        <charset val="134"/>
      </rPr>
      <t>村</t>
    </r>
    <r>
      <rPr>
        <sz val="28"/>
        <rFont val="Times New Roman"/>
        <charset val="134"/>
      </rPr>
      <t>173</t>
    </r>
    <r>
      <rPr>
        <sz val="28"/>
        <rFont val="方正仿宋简体"/>
        <charset val="134"/>
      </rPr>
      <t>户新建污水提升泵房站</t>
    </r>
    <r>
      <rPr>
        <sz val="28"/>
        <rFont val="Times New Roman"/>
        <charset val="134"/>
      </rPr>
      <t>2</t>
    </r>
    <r>
      <rPr>
        <sz val="28"/>
        <rFont val="方正仿宋简体"/>
        <charset val="134"/>
      </rPr>
      <t>座、检查井</t>
    </r>
    <r>
      <rPr>
        <sz val="28"/>
        <rFont val="Times New Roman"/>
        <charset val="134"/>
      </rPr>
      <t>95</t>
    </r>
    <r>
      <rPr>
        <sz val="28"/>
        <rFont val="方正仿宋简体"/>
        <charset val="134"/>
      </rPr>
      <t>座、排水消能井</t>
    </r>
    <r>
      <rPr>
        <sz val="28"/>
        <rFont val="Times New Roman"/>
        <charset val="134"/>
      </rPr>
      <t>1</t>
    </r>
    <r>
      <rPr>
        <sz val="28"/>
        <rFont val="方正仿宋简体"/>
        <charset val="134"/>
      </rPr>
      <t>座、污水管网</t>
    </r>
    <r>
      <rPr>
        <sz val="28"/>
        <rFont val="Times New Roman"/>
        <charset val="134"/>
      </rPr>
      <t>5.201km,</t>
    </r>
    <r>
      <rPr>
        <sz val="28"/>
        <rFont val="方正仿宋简体"/>
        <charset val="134"/>
      </rPr>
      <t>其中</t>
    </r>
    <r>
      <rPr>
        <sz val="28"/>
        <rFont val="Times New Roman"/>
        <charset val="134"/>
      </rPr>
      <t>dn300HDPE</t>
    </r>
    <r>
      <rPr>
        <sz val="28"/>
        <rFont val="方正仿宋简体"/>
        <charset val="134"/>
      </rPr>
      <t>双壁波纹管</t>
    </r>
    <r>
      <rPr>
        <sz val="28"/>
        <rFont val="Times New Roman"/>
        <charset val="134"/>
      </rPr>
      <t>3.271km</t>
    </r>
    <r>
      <rPr>
        <sz val="28"/>
        <rFont val="方正仿宋简体"/>
        <charset val="134"/>
      </rPr>
      <t>、</t>
    </r>
    <r>
      <rPr>
        <sz val="28"/>
        <rFont val="Times New Roman"/>
        <charset val="134"/>
      </rPr>
      <t>dn110PE</t>
    </r>
    <r>
      <rPr>
        <sz val="28"/>
        <rFont val="方正仿宋简体"/>
        <charset val="134"/>
      </rPr>
      <t>压力管网</t>
    </r>
    <r>
      <rPr>
        <sz val="28"/>
        <rFont val="Times New Roman"/>
        <charset val="134"/>
      </rPr>
      <t>0.15km</t>
    </r>
    <r>
      <rPr>
        <sz val="28"/>
        <rFont val="方正仿宋简体"/>
        <charset val="134"/>
      </rPr>
      <t>、</t>
    </r>
    <r>
      <rPr>
        <sz val="28"/>
        <rFont val="Times New Roman"/>
        <charset val="134"/>
      </rPr>
      <t>dn100PVC-U</t>
    </r>
    <r>
      <rPr>
        <sz val="28"/>
        <rFont val="方正仿宋简体"/>
        <charset val="134"/>
      </rPr>
      <t>入户管网</t>
    </r>
    <r>
      <rPr>
        <sz val="28"/>
        <rFont val="Times New Roman"/>
        <charset val="134"/>
      </rPr>
      <t>1.78km</t>
    </r>
    <r>
      <rPr>
        <sz val="28"/>
        <rFont val="方正仿宋简体"/>
        <charset val="134"/>
      </rPr>
      <t>，配套相关附属设施设备。</t>
    </r>
  </si>
  <si>
    <r>
      <rPr>
        <sz val="28"/>
        <rFont val="方正仿宋简体"/>
        <charset val="134"/>
      </rPr>
      <t>马</t>
    </r>
    <r>
      <rPr>
        <sz val="28"/>
        <rFont val="Times New Roman"/>
        <charset val="134"/>
      </rPr>
      <t xml:space="preserve">  </t>
    </r>
    <r>
      <rPr>
        <sz val="28"/>
        <rFont val="方正仿宋简体"/>
        <charset val="134"/>
      </rPr>
      <t>俊、蒋久健</t>
    </r>
  </si>
  <si>
    <r>
      <rPr>
        <sz val="28"/>
        <rFont val="方正仿宋简体"/>
        <charset val="134"/>
      </rPr>
      <t>可研已完成审批，正在办理选址意见书和规划许可证</t>
    </r>
  </si>
  <si>
    <r>
      <rPr>
        <sz val="28"/>
        <rFont val="方正仿宋简体"/>
        <charset val="134"/>
      </rPr>
      <t>已于</t>
    </r>
    <r>
      <rPr>
        <sz val="28"/>
        <rFont val="Times New Roman"/>
        <charset val="134"/>
      </rPr>
      <t>3</t>
    </r>
    <r>
      <rPr>
        <sz val="28"/>
        <rFont val="方正仿宋简体"/>
        <charset val="134"/>
      </rPr>
      <t>月</t>
    </r>
    <r>
      <rPr>
        <sz val="28"/>
        <rFont val="Times New Roman"/>
        <charset val="134"/>
      </rPr>
      <t>14</t>
    </r>
    <r>
      <rPr>
        <sz val="28"/>
        <rFont val="方正仿宋简体"/>
        <charset val="134"/>
      </rPr>
      <t>日与新疆中信虹雨建设工程有限公司签订合同，目前已完成</t>
    </r>
    <r>
      <rPr>
        <sz val="28"/>
        <rFont val="Times New Roman"/>
        <charset val="134"/>
      </rPr>
      <t>DN300</t>
    </r>
    <r>
      <rPr>
        <sz val="28"/>
        <rFont val="方正仿宋简体"/>
        <charset val="134"/>
      </rPr>
      <t>双壁波纹管安装</t>
    </r>
    <r>
      <rPr>
        <sz val="28"/>
        <rFont val="Times New Roman"/>
        <charset val="134"/>
      </rPr>
      <t>3271</t>
    </r>
    <r>
      <rPr>
        <sz val="28"/>
        <rFont val="方正仿宋简体"/>
        <charset val="134"/>
      </rPr>
      <t>米，入户管安装</t>
    </r>
    <r>
      <rPr>
        <sz val="28"/>
        <rFont val="Times New Roman"/>
        <charset val="134"/>
      </rPr>
      <t>2449.8</t>
    </r>
    <r>
      <rPr>
        <sz val="28"/>
        <rFont val="方正仿宋简体"/>
        <charset val="134"/>
      </rPr>
      <t>米，检查井</t>
    </r>
    <r>
      <rPr>
        <sz val="28"/>
        <rFont val="Times New Roman"/>
        <charset val="134"/>
      </rPr>
      <t>93</t>
    </r>
    <r>
      <rPr>
        <sz val="28"/>
        <rFont val="方正仿宋简体"/>
        <charset val="134"/>
      </rPr>
      <t>座，戈壁料铺设</t>
    </r>
    <r>
      <rPr>
        <sz val="28"/>
        <rFont val="Times New Roman"/>
        <charset val="134"/>
      </rPr>
      <t>3293</t>
    </r>
    <r>
      <rPr>
        <sz val="28"/>
        <rFont val="方正仿宋简体"/>
        <charset val="134"/>
      </rPr>
      <t>米，一体化泵站</t>
    </r>
    <r>
      <rPr>
        <sz val="28"/>
        <rFont val="Times New Roman"/>
        <charset val="134"/>
      </rPr>
      <t>2</t>
    </r>
    <r>
      <rPr>
        <sz val="28"/>
        <rFont val="方正仿宋简体"/>
        <charset val="134"/>
      </rPr>
      <t>座，压力管道定向钻</t>
    </r>
    <r>
      <rPr>
        <sz val="28"/>
        <rFont val="Times New Roman"/>
        <charset val="134"/>
      </rPr>
      <t>150</t>
    </r>
    <r>
      <rPr>
        <sz val="28"/>
        <rFont val="方正仿宋简体"/>
        <charset val="134"/>
      </rPr>
      <t>米，工程形象进度</t>
    </r>
    <r>
      <rPr>
        <sz val="28"/>
        <rFont val="Times New Roman"/>
        <charset val="134"/>
      </rPr>
      <t>90%</t>
    </r>
    <r>
      <rPr>
        <sz val="28"/>
        <rFont val="方正仿宋简体"/>
        <charset val="134"/>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</si>
  <si>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13</t>
    </r>
    <r>
      <rPr>
        <sz val="28"/>
        <rFont val="方正仿宋简体"/>
        <charset val="0"/>
      </rPr>
      <t>号</t>
    </r>
  </si>
  <si>
    <t>2401-653130-16-01-257485</t>
  </si>
  <si>
    <t>http://www.ccgp-xinjiang.gov.cn/site/detail?parentId=3661&amp;articleId=Qlmm/4pNtm+uY16BDRqoJQ==&amp;utm=site.site-PC-42166.1024-pc-wsg-secondLevelPage-front.1.655f7e50bb5711ee86cc0d12f0d9ca66</t>
  </si>
  <si>
    <r>
      <rPr>
        <sz val="28"/>
        <rFont val="方正仿宋简体"/>
        <charset val="134"/>
      </rPr>
      <t>巴水保承诺字</t>
    </r>
    <r>
      <rPr>
        <sz val="28"/>
        <rFont val="Times New Roman"/>
        <charset val="134"/>
      </rPr>
      <t>[2024]11</t>
    </r>
    <r>
      <rPr>
        <sz val="28"/>
        <rFont val="方正仿宋简体"/>
        <charset val="134"/>
      </rPr>
      <t>号</t>
    </r>
  </si>
  <si>
    <r>
      <rPr>
        <sz val="28"/>
        <rFont val="方正仿宋简体"/>
        <charset val="0"/>
      </rPr>
      <t>新疆卓捷工程造价咨询有限公司</t>
    </r>
  </si>
  <si>
    <t>http://www.ggzykashi.cn/jyxx/001001/001001001/20240209/3ede1663-944f-46e5-bf0d-dc995d10094a.html</t>
  </si>
  <si>
    <t>http://www.ggzykashi.cn/jyxx/001001/001001003/20240311/e0040283-3ae8-4cd7-99af-eae13e15ff53.html</t>
  </si>
  <si>
    <t>65313024013100236001001</t>
  </si>
  <si>
    <r>
      <rPr>
        <sz val="28"/>
        <rFont val="方正仿宋简体"/>
        <charset val="0"/>
      </rPr>
      <t>新疆中信虹雨建设工程有限公司</t>
    </r>
    <r>
      <rPr>
        <sz val="28"/>
        <rFont val="Times New Roman"/>
        <charset val="0"/>
      </rPr>
      <t xml:space="preserve"> </t>
    </r>
  </si>
  <si>
    <r>
      <rPr>
        <sz val="28"/>
        <rFont val="Times New Roman"/>
        <charset val="134"/>
      </rPr>
      <t>5.</t>
    </r>
    <r>
      <rPr>
        <sz val="28"/>
        <rFont val="方正仿宋简体"/>
        <charset val="134"/>
      </rPr>
      <t>投资</t>
    </r>
    <r>
      <rPr>
        <sz val="28"/>
        <rFont val="Times New Roman"/>
        <charset val="134"/>
      </rPr>
      <t>990</t>
    </r>
    <r>
      <rPr>
        <sz val="28"/>
        <rFont val="方正仿宋简体"/>
        <charset val="134"/>
      </rPr>
      <t>万元，为阿拉格尔乡为</t>
    </r>
    <r>
      <rPr>
        <sz val="28"/>
        <rFont val="Times New Roman"/>
        <charset val="134"/>
      </rPr>
      <t>2</t>
    </r>
    <r>
      <rPr>
        <sz val="28"/>
        <rFont val="方正仿宋简体"/>
        <charset val="134"/>
      </rPr>
      <t>村新建污水管网</t>
    </r>
    <r>
      <rPr>
        <sz val="28"/>
        <rFont val="Times New Roman"/>
        <charset val="134"/>
      </rPr>
      <t>15.313km</t>
    </r>
    <r>
      <rPr>
        <sz val="28"/>
        <rFont val="方正仿宋简体"/>
        <charset val="134"/>
      </rPr>
      <t>，其中</t>
    </r>
    <r>
      <rPr>
        <sz val="28"/>
        <rFont val="Times New Roman"/>
        <charset val="134"/>
      </rPr>
      <t>de110UPVC</t>
    </r>
    <r>
      <rPr>
        <sz val="28"/>
        <rFont val="方正仿宋简体"/>
        <charset val="134"/>
      </rPr>
      <t>出户排水管道</t>
    </r>
    <r>
      <rPr>
        <sz val="28"/>
        <rFont val="Times New Roman"/>
        <charset val="134"/>
      </rPr>
      <t>2.69km</t>
    </r>
    <r>
      <rPr>
        <sz val="28"/>
        <rFont val="方正仿宋简体"/>
        <charset val="134"/>
      </rPr>
      <t>，</t>
    </r>
    <r>
      <rPr>
        <sz val="28"/>
        <rFont val="Times New Roman"/>
        <charset val="134"/>
      </rPr>
      <t>de110PE</t>
    </r>
    <r>
      <rPr>
        <sz val="28"/>
        <rFont val="方正仿宋简体"/>
        <charset val="134"/>
      </rPr>
      <t>出户排水管道</t>
    </r>
    <r>
      <rPr>
        <sz val="28"/>
        <rFont val="Times New Roman"/>
        <charset val="134"/>
      </rPr>
      <t>1.275km</t>
    </r>
    <r>
      <rPr>
        <sz val="28"/>
        <rFont val="方正仿宋简体"/>
        <charset val="134"/>
      </rPr>
      <t>，</t>
    </r>
    <r>
      <rPr>
        <sz val="28"/>
        <rFont val="Times New Roman"/>
        <charset val="134"/>
      </rPr>
      <t>de110PE100</t>
    </r>
    <r>
      <rPr>
        <sz val="28"/>
        <rFont val="方正仿宋简体"/>
        <charset val="134"/>
      </rPr>
      <t>压力流排水管道</t>
    </r>
    <r>
      <rPr>
        <sz val="28"/>
        <rFont val="Times New Roman"/>
        <charset val="134"/>
      </rPr>
      <t>1.809km</t>
    </r>
    <r>
      <rPr>
        <sz val="28"/>
        <rFont val="方正仿宋简体"/>
        <charset val="134"/>
      </rPr>
      <t>，</t>
    </r>
    <r>
      <rPr>
        <sz val="28"/>
        <rFont val="Times New Roman"/>
        <charset val="134"/>
      </rPr>
      <t>de110PE</t>
    </r>
    <r>
      <rPr>
        <sz val="28"/>
        <rFont val="方正仿宋简体"/>
        <charset val="134"/>
      </rPr>
      <t>压力流排水管道</t>
    </r>
    <r>
      <rPr>
        <sz val="28"/>
        <rFont val="Times New Roman"/>
        <charset val="134"/>
      </rPr>
      <t>25m</t>
    </r>
    <r>
      <rPr>
        <sz val="28"/>
        <rFont val="方正仿宋简体"/>
        <charset val="134"/>
      </rPr>
      <t>，</t>
    </r>
    <r>
      <rPr>
        <sz val="28"/>
        <rFont val="Times New Roman"/>
        <charset val="134"/>
      </rPr>
      <t>de315PE</t>
    </r>
    <r>
      <rPr>
        <sz val="28"/>
        <rFont val="方正仿宋简体"/>
        <charset val="134"/>
      </rPr>
      <t>重力流排水管道</t>
    </r>
    <r>
      <rPr>
        <sz val="28"/>
        <rFont val="Times New Roman"/>
        <charset val="134"/>
      </rPr>
      <t>48m</t>
    </r>
    <r>
      <rPr>
        <sz val="28"/>
        <rFont val="方正仿宋简体"/>
        <charset val="134"/>
      </rPr>
      <t>，</t>
    </r>
    <r>
      <rPr>
        <sz val="28"/>
        <rFont val="Times New Roman"/>
        <charset val="134"/>
      </rPr>
      <t>de315HDPE</t>
    </r>
    <r>
      <rPr>
        <sz val="28"/>
        <rFont val="方正仿宋简体"/>
        <charset val="134"/>
      </rPr>
      <t>双壁波纹重力流排水管道</t>
    </r>
    <r>
      <rPr>
        <sz val="28"/>
        <rFont val="Times New Roman"/>
        <charset val="134"/>
      </rPr>
      <t>8.099km</t>
    </r>
    <r>
      <rPr>
        <sz val="28"/>
        <rFont val="方正仿宋简体"/>
        <charset val="134"/>
      </rPr>
      <t>，</t>
    </r>
    <r>
      <rPr>
        <sz val="28"/>
        <rFont val="Times New Roman"/>
        <charset val="134"/>
      </rPr>
      <t>de110PE</t>
    </r>
    <r>
      <rPr>
        <sz val="28"/>
        <rFont val="方正仿宋简体"/>
        <charset val="134"/>
      </rPr>
      <t>再生水管道</t>
    </r>
    <r>
      <rPr>
        <sz val="28"/>
        <rFont val="Times New Roman"/>
        <charset val="134"/>
      </rPr>
      <t>1.326km</t>
    </r>
    <r>
      <rPr>
        <sz val="28"/>
        <rFont val="方正仿宋简体"/>
        <charset val="134"/>
      </rPr>
      <t>，</t>
    </r>
    <r>
      <rPr>
        <sz val="28"/>
        <rFont val="Times New Roman"/>
        <charset val="134"/>
      </rPr>
      <t>del10PE</t>
    </r>
    <r>
      <rPr>
        <sz val="28"/>
        <rFont val="方正仿宋简体"/>
        <charset val="134"/>
      </rPr>
      <t>再生水管道</t>
    </r>
    <r>
      <rPr>
        <sz val="28"/>
        <rFont val="Times New Roman"/>
        <charset val="134"/>
      </rPr>
      <t>41m</t>
    </r>
    <r>
      <rPr>
        <sz val="28"/>
        <rFont val="方正仿宋简体"/>
        <charset val="134"/>
      </rPr>
      <t>，配套排水检查井</t>
    </r>
    <r>
      <rPr>
        <sz val="28"/>
        <rFont val="Times New Roman"/>
        <charset val="134"/>
      </rPr>
      <t>258</t>
    </r>
    <r>
      <rPr>
        <sz val="28"/>
        <rFont val="方正仿宋简体"/>
        <charset val="134"/>
      </rPr>
      <t>座、一体化污水提升泵站</t>
    </r>
    <r>
      <rPr>
        <sz val="28"/>
        <rFont val="Times New Roman"/>
        <charset val="134"/>
      </rPr>
      <t>4</t>
    </r>
    <r>
      <rPr>
        <sz val="28"/>
        <rFont val="方正仿宋简体"/>
        <charset val="134"/>
      </rPr>
      <t>座、污水处理站</t>
    </r>
    <r>
      <rPr>
        <sz val="28"/>
        <rFont val="Times New Roman"/>
        <charset val="134"/>
      </rPr>
      <t>1</t>
    </r>
    <r>
      <rPr>
        <sz val="28"/>
        <rFont val="方正仿宋简体"/>
        <charset val="134"/>
      </rPr>
      <t>座等相关附属设施设备。项目建成后，所形成的固定资产纳入衔接项目资产管理，权属归村集体所有。</t>
    </r>
  </si>
  <si>
    <r>
      <rPr>
        <sz val="28"/>
        <rFont val="方正仿宋简体"/>
        <charset val="134"/>
      </rPr>
      <t>阿拉格尔乡</t>
    </r>
  </si>
  <si>
    <r>
      <rPr>
        <sz val="28"/>
        <rFont val="方正仿宋简体"/>
        <charset val="134"/>
      </rPr>
      <t>马</t>
    </r>
    <r>
      <rPr>
        <sz val="28"/>
        <rFont val="Times New Roman"/>
        <charset val="134"/>
      </rPr>
      <t xml:space="preserve">  </t>
    </r>
    <r>
      <rPr>
        <sz val="28"/>
        <rFont val="方正仿宋简体"/>
        <charset val="134"/>
      </rPr>
      <t>俊、李鹏辉</t>
    </r>
  </si>
  <si>
    <r>
      <rPr>
        <sz val="28"/>
        <rFont val="方正仿宋简体"/>
        <charset val="0"/>
      </rPr>
      <t>已完成施工图设计、可研编制，可研已交发改委审批</t>
    </r>
  </si>
  <si>
    <r>
      <rPr>
        <sz val="28"/>
        <rFont val="方正仿宋简体"/>
        <charset val="0"/>
      </rPr>
      <t>已于</t>
    </r>
    <r>
      <rPr>
        <sz val="28"/>
        <rFont val="Times New Roman"/>
        <charset val="0"/>
      </rPr>
      <t>2024</t>
    </r>
    <r>
      <rPr>
        <sz val="28"/>
        <rFont val="方正仿宋简体"/>
        <charset val="0"/>
      </rPr>
      <t>年</t>
    </r>
    <r>
      <rPr>
        <sz val="28"/>
        <rFont val="Times New Roman"/>
        <charset val="0"/>
      </rPr>
      <t>3</t>
    </r>
    <r>
      <rPr>
        <sz val="28"/>
        <rFont val="方正仿宋简体"/>
        <charset val="0"/>
      </rPr>
      <t>月</t>
    </r>
    <r>
      <rPr>
        <sz val="28"/>
        <rFont val="Times New Roman"/>
        <charset val="0"/>
      </rPr>
      <t>28</t>
    </r>
    <r>
      <rPr>
        <sz val="28"/>
        <rFont val="方正仿宋简体"/>
        <charset val="0"/>
      </rPr>
      <t>日签订施工合同，目前已完成</t>
    </r>
    <r>
      <rPr>
        <sz val="28"/>
        <rFont val="Times New Roman"/>
        <charset val="0"/>
      </rPr>
      <t>DN300</t>
    </r>
    <r>
      <rPr>
        <sz val="28"/>
        <rFont val="方正仿宋简体"/>
        <charset val="0"/>
      </rPr>
      <t>污水管沟开挖</t>
    </r>
    <r>
      <rPr>
        <sz val="28"/>
        <rFont val="Times New Roman"/>
        <charset val="0"/>
      </rPr>
      <t>6600</t>
    </r>
    <r>
      <rPr>
        <sz val="28"/>
        <rFont val="方正仿宋简体"/>
        <charset val="0"/>
      </rPr>
      <t>米，</t>
    </r>
    <r>
      <rPr>
        <sz val="28"/>
        <rFont val="Times New Roman"/>
        <charset val="0"/>
      </rPr>
      <t>DN300</t>
    </r>
    <r>
      <rPr>
        <sz val="28"/>
        <rFont val="方正仿宋简体"/>
        <charset val="0"/>
      </rPr>
      <t>管道安装</t>
    </r>
    <r>
      <rPr>
        <sz val="28"/>
        <rFont val="Times New Roman"/>
        <charset val="0"/>
      </rPr>
      <t>6600</t>
    </r>
    <r>
      <rPr>
        <sz val="28"/>
        <rFont val="方正仿宋简体"/>
        <charset val="0"/>
      </rPr>
      <t>米，</t>
    </r>
    <r>
      <rPr>
        <sz val="28"/>
        <rFont val="Times New Roman"/>
        <charset val="0"/>
      </rPr>
      <t>DN300</t>
    </r>
    <r>
      <rPr>
        <sz val="28"/>
        <rFont val="方正仿宋简体"/>
        <charset val="0"/>
      </rPr>
      <t>管沟回填</t>
    </r>
    <r>
      <rPr>
        <sz val="28"/>
        <rFont val="Times New Roman"/>
        <charset val="0"/>
      </rPr>
      <t>6600</t>
    </r>
    <r>
      <rPr>
        <sz val="28"/>
        <rFont val="方正仿宋简体"/>
        <charset val="0"/>
      </rPr>
      <t>米，污水井安装</t>
    </r>
    <r>
      <rPr>
        <sz val="28"/>
        <rFont val="Times New Roman"/>
        <charset val="0"/>
      </rPr>
      <t>243</t>
    </r>
    <r>
      <rPr>
        <sz val="28"/>
        <rFont val="方正仿宋简体"/>
        <charset val="0"/>
      </rPr>
      <t>口，</t>
    </r>
    <r>
      <rPr>
        <sz val="28"/>
        <rFont val="Times New Roman"/>
        <charset val="0"/>
      </rPr>
      <t>DN100</t>
    </r>
    <r>
      <rPr>
        <sz val="28"/>
        <rFont val="方正仿宋简体"/>
        <charset val="0"/>
      </rPr>
      <t>入户管安装</t>
    </r>
    <r>
      <rPr>
        <sz val="28"/>
        <rFont val="Times New Roman"/>
        <charset val="0"/>
      </rPr>
      <t>3800</t>
    </r>
    <r>
      <rPr>
        <sz val="28"/>
        <rFont val="方正仿宋简体"/>
        <charset val="0"/>
      </rPr>
      <t>米，压力排水开挖</t>
    </r>
    <r>
      <rPr>
        <sz val="28"/>
        <rFont val="Times New Roman"/>
        <charset val="0"/>
      </rPr>
      <t>2134</t>
    </r>
    <r>
      <rPr>
        <sz val="28"/>
        <rFont val="方正仿宋简体"/>
        <charset val="0"/>
      </rPr>
      <t>米、安装</t>
    </r>
    <r>
      <rPr>
        <sz val="28"/>
        <rFont val="Times New Roman"/>
        <charset val="0"/>
      </rPr>
      <t>2134</t>
    </r>
    <r>
      <rPr>
        <sz val="28"/>
        <rFont val="方正仿宋简体"/>
        <charset val="0"/>
      </rPr>
      <t>米，再生水管道开挖</t>
    </r>
    <r>
      <rPr>
        <sz val="28"/>
        <rFont val="Times New Roman"/>
        <charset val="0"/>
      </rPr>
      <t>600</t>
    </r>
    <r>
      <rPr>
        <sz val="28"/>
        <rFont val="方正仿宋简体"/>
        <charset val="0"/>
      </rPr>
      <t>米，安装</t>
    </r>
    <r>
      <rPr>
        <sz val="28"/>
        <rFont val="Times New Roman"/>
        <charset val="0"/>
      </rPr>
      <t>600</t>
    </r>
    <r>
      <rPr>
        <sz val="28"/>
        <rFont val="方正仿宋简体"/>
        <charset val="0"/>
      </rPr>
      <t>米，沥青路面恢复</t>
    </r>
    <r>
      <rPr>
        <sz val="28"/>
        <rFont val="Times New Roman"/>
        <charset val="0"/>
      </rPr>
      <t>2100</t>
    </r>
    <r>
      <rPr>
        <sz val="28"/>
        <rFont val="宋体"/>
        <charset val="0"/>
      </rPr>
      <t>㎡</t>
    </r>
    <r>
      <rPr>
        <sz val="28"/>
        <rFont val="方正仿宋简体"/>
        <charset val="0"/>
      </rPr>
      <t>，混凝土路面恢复</t>
    </r>
    <r>
      <rPr>
        <sz val="28"/>
        <rFont val="Times New Roman"/>
        <charset val="0"/>
      </rPr>
      <t>1100</t>
    </r>
    <r>
      <rPr>
        <sz val="28"/>
        <rFont val="宋体"/>
        <charset val="0"/>
      </rPr>
      <t>㎡</t>
    </r>
    <r>
      <rPr>
        <sz val="28"/>
        <rFont val="Times New Roman"/>
        <charset val="0"/>
      </rPr>
      <t xml:space="preserve"> </t>
    </r>
    <r>
      <rPr>
        <sz val="28"/>
        <rFont val="方正仿宋简体"/>
        <charset val="0"/>
      </rPr>
      <t>，工程形象进度</t>
    </r>
    <r>
      <rPr>
        <sz val="28"/>
        <rFont val="Times New Roman"/>
        <charset val="0"/>
      </rPr>
      <t>89%</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</si>
  <si>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18</t>
    </r>
    <r>
      <rPr>
        <sz val="28"/>
        <rFont val="方正仿宋简体"/>
        <charset val="0"/>
      </rPr>
      <t>号</t>
    </r>
  </si>
  <si>
    <t>2402-653130-16-01-525915</t>
  </si>
  <si>
    <r>
      <rPr>
        <sz val="28"/>
        <rFont val="方正仿宋简体"/>
        <charset val="134"/>
      </rPr>
      <t>法正项目管理集团有限公司</t>
    </r>
  </si>
  <si>
    <t>http://www.ggzykashi.cn/jyxx/001001/001001001/20240220/d29e723b-f786-4c42-a845-3246ed526b87.html</t>
  </si>
  <si>
    <t>http://www.ggzykashi.cn/jyxx/001001/001001004/20240325/0cb7288d-628a-45ed-95d9-f5dc7301b8e6.html</t>
  </si>
  <si>
    <t>65313024020500240</t>
  </si>
  <si>
    <r>
      <rPr>
        <sz val="28"/>
        <rFont val="方正仿宋简体"/>
        <charset val="0"/>
      </rPr>
      <t>新疆杰建建设工程有限公司</t>
    </r>
  </si>
  <si>
    <r>
      <rPr>
        <sz val="28"/>
        <rFont val="Times New Roman"/>
        <charset val="134"/>
      </rPr>
      <t>6.</t>
    </r>
    <r>
      <rPr>
        <sz val="28"/>
        <rFont val="方正仿宋简体"/>
        <charset val="134"/>
      </rPr>
      <t>投资</t>
    </r>
    <r>
      <rPr>
        <sz val="28"/>
        <rFont val="Times New Roman"/>
        <charset val="134"/>
      </rPr>
      <t>550</t>
    </r>
    <r>
      <rPr>
        <sz val="28"/>
        <rFont val="方正仿宋简体"/>
        <charset val="134"/>
      </rPr>
      <t>万元，为恰尔巴格乡</t>
    </r>
    <r>
      <rPr>
        <sz val="28"/>
        <rFont val="Times New Roman"/>
        <charset val="134"/>
      </rPr>
      <t>16</t>
    </r>
    <r>
      <rPr>
        <sz val="28"/>
        <rFont val="方正仿宋简体"/>
        <charset val="134"/>
      </rPr>
      <t>村新建污水管网</t>
    </r>
    <r>
      <rPr>
        <sz val="28"/>
        <rFont val="Times New Roman"/>
        <charset val="134"/>
      </rPr>
      <t>11.624km</t>
    </r>
    <r>
      <rPr>
        <sz val="28"/>
        <rFont val="方正仿宋简体"/>
        <charset val="134"/>
      </rPr>
      <t>，管径</t>
    </r>
    <r>
      <rPr>
        <sz val="28"/>
        <rFont val="Times New Roman"/>
        <charset val="134"/>
      </rPr>
      <t>De110-De315</t>
    </r>
    <r>
      <rPr>
        <sz val="28"/>
        <rFont val="方正仿宋简体"/>
        <charset val="134"/>
      </rPr>
      <t>，其中</t>
    </r>
    <r>
      <rPr>
        <sz val="28"/>
        <rFont val="Times New Roman"/>
        <charset val="134"/>
      </rPr>
      <t>De315</t>
    </r>
    <r>
      <rPr>
        <sz val="28"/>
        <rFont val="方正仿宋简体"/>
        <charset val="134"/>
      </rPr>
      <t>双壁波纹管</t>
    </r>
    <r>
      <rPr>
        <sz val="28"/>
        <rFont val="Times New Roman"/>
        <charset val="134"/>
      </rPr>
      <t>7.184km</t>
    </r>
    <r>
      <rPr>
        <sz val="28"/>
        <rFont val="方正仿宋简体"/>
        <charset val="134"/>
      </rPr>
      <t>、</t>
    </r>
    <r>
      <rPr>
        <sz val="28"/>
        <rFont val="Times New Roman"/>
        <charset val="134"/>
      </rPr>
      <t>De110PE</t>
    </r>
    <r>
      <rPr>
        <sz val="28"/>
        <rFont val="方正仿宋简体"/>
        <charset val="134"/>
      </rPr>
      <t>管</t>
    </r>
    <r>
      <rPr>
        <sz val="28"/>
        <rFont val="Times New Roman"/>
        <charset val="134"/>
      </rPr>
      <t>0.605km</t>
    </r>
    <r>
      <rPr>
        <sz val="28"/>
        <rFont val="方正仿宋简体"/>
        <charset val="134"/>
      </rPr>
      <t>、</t>
    </r>
    <r>
      <rPr>
        <sz val="28"/>
        <rFont val="Times New Roman"/>
        <charset val="134"/>
      </rPr>
      <t>De315PE</t>
    </r>
    <r>
      <rPr>
        <sz val="28"/>
        <rFont val="方正仿宋简体"/>
        <charset val="134"/>
      </rPr>
      <t>管</t>
    </r>
    <r>
      <rPr>
        <sz val="28"/>
        <rFont val="Times New Roman"/>
        <charset val="134"/>
      </rPr>
      <t>0.06km</t>
    </r>
    <r>
      <rPr>
        <sz val="28"/>
        <rFont val="方正仿宋简体"/>
        <charset val="134"/>
      </rPr>
      <t>（水平导向钻）、</t>
    </r>
    <r>
      <rPr>
        <sz val="28"/>
        <rFont val="Times New Roman"/>
        <charset val="134"/>
      </rPr>
      <t>De110UPVC2.07km</t>
    </r>
    <r>
      <rPr>
        <sz val="28"/>
        <rFont val="方正仿宋简体"/>
        <charset val="134"/>
      </rPr>
      <t>、</t>
    </r>
    <r>
      <rPr>
        <sz val="28"/>
        <rFont val="Times New Roman"/>
        <charset val="134"/>
      </rPr>
      <t>De110PE</t>
    </r>
    <r>
      <rPr>
        <sz val="28"/>
        <rFont val="方正仿宋简体"/>
        <charset val="134"/>
      </rPr>
      <t>管</t>
    </r>
    <r>
      <rPr>
        <sz val="28"/>
        <rFont val="Times New Roman"/>
        <charset val="134"/>
      </rPr>
      <t>1.705km</t>
    </r>
    <r>
      <rPr>
        <sz val="28"/>
        <rFont val="方正仿宋简体"/>
        <charset val="134"/>
      </rPr>
      <t>（水平导向钻）；排水检查井</t>
    </r>
    <r>
      <rPr>
        <sz val="28"/>
        <rFont val="Times New Roman"/>
        <charset val="134"/>
      </rPr>
      <t>238</t>
    </r>
    <r>
      <rPr>
        <sz val="28"/>
        <rFont val="方正仿宋简体"/>
        <charset val="134"/>
      </rPr>
      <t>座，一体化污水提升泵站</t>
    </r>
    <r>
      <rPr>
        <sz val="28"/>
        <rFont val="Times New Roman"/>
        <charset val="134"/>
      </rPr>
      <t>3</t>
    </r>
    <r>
      <rPr>
        <sz val="28"/>
        <rFont val="方正仿宋简体"/>
        <charset val="134"/>
      </rPr>
      <t>座，配套相关附属设施设备。项目建成后，所形成的固定资产纳入衔接项目资产管理，权属归村集体所有。</t>
    </r>
  </si>
  <si>
    <r>
      <rPr>
        <sz val="28"/>
        <rFont val="方正仿宋简体"/>
        <charset val="134"/>
      </rPr>
      <t>马</t>
    </r>
    <r>
      <rPr>
        <sz val="28"/>
        <rFont val="Times New Roman"/>
        <charset val="134"/>
      </rPr>
      <t xml:space="preserve">  </t>
    </r>
    <r>
      <rPr>
        <sz val="28"/>
        <rFont val="方正仿宋简体"/>
        <charset val="134"/>
      </rPr>
      <t>俊、贾中元</t>
    </r>
  </si>
  <si>
    <r>
      <rPr>
        <sz val="28"/>
        <rFont val="方正仿宋简体"/>
        <charset val="0"/>
      </rPr>
      <t>目前已完成可研编制及评估、设计、预算，已出具可研批复，正在办理用地规划、及审核图纸。</t>
    </r>
  </si>
  <si>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日与新疆中信虹雨建设工程有限公司签订合同，</t>
    </r>
    <r>
      <rPr>
        <sz val="28"/>
        <rFont val="Times New Roman"/>
        <charset val="0"/>
      </rPr>
      <t>3</t>
    </r>
    <r>
      <rPr>
        <sz val="28"/>
        <rFont val="方正仿宋简体"/>
        <charset val="0"/>
      </rPr>
      <t>月</t>
    </r>
    <r>
      <rPr>
        <sz val="28"/>
        <rFont val="Times New Roman"/>
        <charset val="0"/>
      </rPr>
      <t>25</t>
    </r>
    <r>
      <rPr>
        <sz val="28"/>
        <rFont val="方正仿宋简体"/>
        <charset val="0"/>
      </rPr>
      <t>日完成水土保持方案批复并进行施工，已完成主管道开挖和回填</t>
    </r>
    <r>
      <rPr>
        <sz val="28"/>
        <rFont val="Times New Roman"/>
        <charset val="0"/>
      </rPr>
      <t>1.8km</t>
    </r>
    <r>
      <rPr>
        <sz val="28"/>
        <rFont val="方正仿宋简体"/>
        <charset val="0"/>
      </rPr>
      <t>，工程形象进度</t>
    </r>
    <r>
      <rPr>
        <sz val="28"/>
        <rFont val="Times New Roman"/>
        <charset val="0"/>
      </rPr>
      <t>74%</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</si>
  <si>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11</t>
    </r>
    <r>
      <rPr>
        <sz val="28"/>
        <rFont val="方正仿宋简体"/>
        <charset val="0"/>
      </rPr>
      <t>号</t>
    </r>
  </si>
  <si>
    <t>2401-653130-16-01-571127</t>
  </si>
  <si>
    <r>
      <rPr>
        <sz val="28"/>
        <rFont val="方正仿宋简体"/>
        <charset val="0"/>
      </rPr>
      <t>巴水保字〔</t>
    </r>
    <r>
      <rPr>
        <sz val="28"/>
        <rFont val="Times New Roman"/>
        <charset val="0"/>
      </rPr>
      <t>2024</t>
    </r>
    <r>
      <rPr>
        <sz val="28"/>
        <rFont val="方正仿宋简体"/>
        <charset val="0"/>
      </rPr>
      <t>〕</t>
    </r>
    <r>
      <rPr>
        <sz val="28"/>
        <rFont val="Times New Roman"/>
        <charset val="0"/>
      </rPr>
      <t>8</t>
    </r>
    <r>
      <rPr>
        <sz val="28"/>
        <rFont val="方正仿宋简体"/>
        <charset val="0"/>
      </rPr>
      <t>号</t>
    </r>
  </si>
  <si>
    <t>http://www.ggzykashi.cn/jyxx/001001/001001001/20240207/df14d8d5-3867-4039-9d5a-d780aa96f668.html</t>
  </si>
  <si>
    <t>http://www.ggzykashi.cn/jyxx/001001/001001004/20240308/77bbff58-282d-4ed6-b905-56cb329e23a1.html</t>
  </si>
  <si>
    <t>65313024013100235001001</t>
  </si>
  <si>
    <r>
      <rPr>
        <sz val="28"/>
        <rFont val="方正仿宋简体"/>
        <charset val="134"/>
      </rPr>
      <t>巴楚县</t>
    </r>
    <r>
      <rPr>
        <sz val="28"/>
        <rFont val="Times New Roman"/>
        <charset val="134"/>
      </rPr>
      <t>2024</t>
    </r>
    <r>
      <rPr>
        <sz val="28"/>
        <rFont val="方正仿宋简体"/>
        <charset val="134"/>
      </rPr>
      <t>年乡村振兴示范村建设项目</t>
    </r>
  </si>
  <si>
    <r>
      <rPr>
        <b/>
        <sz val="28"/>
        <rFont val="方正仿宋简体"/>
        <charset val="134"/>
      </rPr>
      <t>总投资：</t>
    </r>
    <r>
      <rPr>
        <sz val="28"/>
        <rFont val="Times New Roman"/>
        <charset val="134"/>
      </rPr>
      <t>325.21</t>
    </r>
    <r>
      <rPr>
        <sz val="28"/>
        <rFont val="方正仿宋简体"/>
        <charset val="134"/>
      </rPr>
      <t>万元</t>
    </r>
    <r>
      <rPr>
        <b/>
        <sz val="28"/>
        <rFont val="Times New Roman"/>
        <charset val="134"/>
      </rPr>
      <t xml:space="preserve">
</t>
    </r>
    <r>
      <rPr>
        <b/>
        <sz val="28"/>
        <rFont val="方正仿宋简体"/>
        <charset val="134"/>
      </rPr>
      <t>建设内容：</t>
    </r>
    <r>
      <rPr>
        <sz val="28"/>
        <rFont val="Times New Roman"/>
        <charset val="134"/>
      </rPr>
      <t>1.</t>
    </r>
    <r>
      <rPr>
        <sz val="28"/>
        <rFont val="方正仿宋简体"/>
        <charset val="134"/>
      </rPr>
      <t>投资</t>
    </r>
    <r>
      <rPr>
        <sz val="28"/>
        <rFont val="Times New Roman"/>
        <charset val="134"/>
      </rPr>
      <t>71.4</t>
    </r>
    <r>
      <rPr>
        <sz val="28"/>
        <rFont val="方正仿宋简体"/>
        <charset val="134"/>
      </rPr>
      <t>万元，为阿瓦提镇</t>
    </r>
    <r>
      <rPr>
        <sz val="28"/>
        <rFont val="Times New Roman"/>
        <charset val="134"/>
      </rPr>
      <t>4</t>
    </r>
    <r>
      <rPr>
        <sz val="28"/>
        <rFont val="方正仿宋简体"/>
        <charset val="134"/>
      </rPr>
      <t>村新建小市场</t>
    </r>
    <r>
      <rPr>
        <sz val="28"/>
        <rFont val="Times New Roman"/>
        <charset val="134"/>
      </rPr>
      <t>1</t>
    </r>
    <r>
      <rPr>
        <sz val="28"/>
        <rFont val="方正仿宋简体"/>
        <charset val="134"/>
      </rPr>
      <t>座、建筑面积为</t>
    </r>
    <r>
      <rPr>
        <sz val="28"/>
        <rFont val="Times New Roman"/>
        <charset val="134"/>
      </rPr>
      <t>61.32</t>
    </r>
    <r>
      <rPr>
        <sz val="28"/>
        <rFont val="宋体"/>
        <charset val="134"/>
      </rPr>
      <t>㎡</t>
    </r>
    <r>
      <rPr>
        <sz val="28"/>
        <rFont val="方正仿宋简体"/>
        <charset val="134"/>
      </rPr>
      <t>，水冲式厕所</t>
    </r>
    <r>
      <rPr>
        <sz val="28"/>
        <rFont val="Times New Roman"/>
        <charset val="134"/>
      </rPr>
      <t>1</t>
    </r>
    <r>
      <rPr>
        <sz val="28"/>
        <rFont val="方正仿宋简体"/>
        <charset val="134"/>
      </rPr>
      <t>座、建筑面积为</t>
    </r>
    <r>
      <rPr>
        <sz val="28"/>
        <rFont val="Times New Roman"/>
        <charset val="134"/>
      </rPr>
      <t>81.78</t>
    </r>
    <r>
      <rPr>
        <sz val="28"/>
        <rFont val="宋体"/>
        <charset val="134"/>
      </rPr>
      <t>㎡</t>
    </r>
    <r>
      <rPr>
        <sz val="28"/>
        <rFont val="方正仿宋简体"/>
        <charset val="134"/>
      </rPr>
      <t>；地面硬化</t>
    </r>
    <r>
      <rPr>
        <sz val="28"/>
        <rFont val="Times New Roman"/>
        <charset val="134"/>
      </rPr>
      <t>700</t>
    </r>
    <r>
      <rPr>
        <sz val="28"/>
        <rFont val="宋体"/>
        <charset val="134"/>
      </rPr>
      <t>㎡</t>
    </r>
    <r>
      <rPr>
        <sz val="28"/>
        <rFont val="方正仿宋简体"/>
        <charset val="134"/>
      </rPr>
      <t>，配套建设给排水、电力等相关附属设施。</t>
    </r>
  </si>
  <si>
    <r>
      <rPr>
        <sz val="28"/>
        <rFont val="方正仿宋简体"/>
        <charset val="134"/>
      </rPr>
      <t>何彬龙、罗建新</t>
    </r>
  </si>
  <si>
    <r>
      <rPr>
        <sz val="28"/>
        <rFont val="方正仿宋简体"/>
        <charset val="0"/>
      </rPr>
      <t>已完成测绘、设计、勘察、工程预算及可研编制，项目启动通知书下达后开始办理立项手续</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</si>
  <si>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日与新疆神龙建设工程有限责任公司签订合同，于</t>
    </r>
    <r>
      <rPr>
        <sz val="28"/>
        <rFont val="Times New Roman"/>
        <charset val="0"/>
      </rPr>
      <t>5</t>
    </r>
    <r>
      <rPr>
        <sz val="28"/>
        <rFont val="方正仿宋简体"/>
        <charset val="0"/>
      </rPr>
      <t>月</t>
    </r>
    <r>
      <rPr>
        <sz val="28"/>
        <rFont val="Times New Roman"/>
        <charset val="0"/>
      </rPr>
      <t>24</t>
    </r>
    <r>
      <rPr>
        <sz val="28"/>
        <rFont val="方正仿宋简体"/>
        <charset val="0"/>
      </rPr>
      <t>日全部完工，工程形象进度为</t>
    </r>
    <r>
      <rPr>
        <sz val="28"/>
        <rFont val="Times New Roman"/>
        <charset val="0"/>
      </rPr>
      <t>100%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</si>
  <si>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24</t>
    </r>
    <r>
      <rPr>
        <sz val="28"/>
        <rFont val="方正仿宋简体"/>
        <charset val="0"/>
      </rPr>
      <t>号</t>
    </r>
  </si>
  <si>
    <t>2402-653130-17-01-397381</t>
  </si>
  <si>
    <t>http://www.ccgp-xinjiang.gov.cn/site/detail?parentId=3661&amp;articleId=zEbiQpMeSh6Ct5mNqLqAIQ==&amp;utm=site.site-PC-42166.1024-pc-wsg-secondLevelPage-front.1.72cc2f00c0bd11eeb36aab028ea6f0fd</t>
  </si>
  <si>
    <t>2621101000010324978</t>
  </si>
  <si>
    <r>
      <rPr>
        <sz val="28"/>
        <rFont val="Times New Roman"/>
        <charset val="134"/>
      </rPr>
      <t>2.</t>
    </r>
    <r>
      <rPr>
        <sz val="28"/>
        <rFont val="方正仿宋简体"/>
        <charset val="134"/>
      </rPr>
      <t>投资</t>
    </r>
    <r>
      <rPr>
        <sz val="28"/>
        <rFont val="Times New Roman"/>
        <charset val="134"/>
      </rPr>
      <t>35</t>
    </r>
    <r>
      <rPr>
        <sz val="28"/>
        <rFont val="方正仿宋简体"/>
        <charset val="134"/>
      </rPr>
      <t>万元，为琼库尔恰克乡</t>
    </r>
    <r>
      <rPr>
        <sz val="28"/>
        <rFont val="Times New Roman"/>
        <charset val="134"/>
      </rPr>
      <t>16</t>
    </r>
    <r>
      <rPr>
        <sz val="28"/>
        <rFont val="方正仿宋简体"/>
        <charset val="134"/>
      </rPr>
      <t>村购买购买自走式棉花喷药机</t>
    </r>
    <r>
      <rPr>
        <sz val="28"/>
        <rFont val="Times New Roman"/>
        <charset val="134"/>
      </rPr>
      <t>1</t>
    </r>
    <r>
      <rPr>
        <sz val="28"/>
        <rFont val="方正仿宋简体"/>
        <charset val="134"/>
      </rPr>
      <t>台、购置无人机</t>
    </r>
    <r>
      <rPr>
        <sz val="28"/>
        <rFont val="Times New Roman"/>
        <charset val="134"/>
      </rPr>
      <t>1</t>
    </r>
    <r>
      <rPr>
        <sz val="28"/>
        <rFont val="方正仿宋简体"/>
        <charset val="134"/>
      </rPr>
      <t>台、购置分流式平土机（幅宽</t>
    </r>
    <r>
      <rPr>
        <sz val="28"/>
        <rFont val="Times New Roman"/>
        <charset val="134"/>
      </rPr>
      <t>6m</t>
    </r>
    <r>
      <rPr>
        <sz val="28"/>
        <rFont val="方正仿宋简体"/>
        <charset val="134"/>
      </rPr>
      <t>）</t>
    </r>
    <r>
      <rPr>
        <sz val="28"/>
        <rFont val="Times New Roman"/>
        <charset val="134"/>
      </rPr>
      <t>2</t>
    </r>
    <r>
      <rPr>
        <sz val="28"/>
        <rFont val="方正仿宋简体"/>
        <charset val="134"/>
      </rPr>
      <t>台。</t>
    </r>
  </si>
  <si>
    <r>
      <rPr>
        <sz val="28"/>
        <rFont val="方正仿宋简体"/>
        <charset val="134"/>
      </rPr>
      <t>何彬龙、高</t>
    </r>
    <r>
      <rPr>
        <sz val="28"/>
        <rFont val="Times New Roman"/>
        <charset val="134"/>
      </rPr>
      <t xml:space="preserve">  </t>
    </r>
    <r>
      <rPr>
        <sz val="28"/>
        <rFont val="方正仿宋简体"/>
        <charset val="134"/>
      </rPr>
      <t>疆</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</si>
  <si>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日签订采购合同，</t>
    </r>
    <r>
      <rPr>
        <sz val="28"/>
        <rFont val="Times New Roman"/>
        <charset val="0"/>
      </rPr>
      <t>5</t>
    </r>
    <r>
      <rPr>
        <sz val="28"/>
        <rFont val="方正仿宋简体"/>
        <charset val="0"/>
      </rPr>
      <t>月</t>
    </r>
    <r>
      <rPr>
        <sz val="28"/>
        <rFont val="Times New Roman"/>
        <charset val="0"/>
      </rPr>
      <t>23</t>
    </r>
    <r>
      <rPr>
        <sz val="28"/>
        <rFont val="方正仿宋简体"/>
        <charset val="0"/>
      </rPr>
      <t>日完成县级联合验收。</t>
    </r>
  </si>
  <si>
    <t>http://www.ccgp-xinjiang.gov.cn/site/detail?parentId=3661&amp;articleId=UCmXdI34GrRL+UFGITJmWQ==&amp;utm=site.site-PC-42166.1024-pc-wsg-secondLevelPage-front.3.7cd53870d13e11eea1be259a46221578</t>
  </si>
  <si>
    <t>http://www.ccgp-xinjiang.gov.cn/site/detail?categoryCode=ZcyAnnouncement&amp;parentId=3661&amp;articleId=A3s2DD8153KTihrjj7xB4w==&amp;utm=site.site-PC-42169.1045-pc-wsg-mainSearchPage-front.1.a0dba40003a911ef8652cfecacc698a0
http://www.ccgp-xinjiang.gov.cn/site/detail?categoryCode=ZcyAnnouncement&amp;parentId=3661&amp;articleId=POcd0Z811H9ZxuAO5zS2pw==&amp;utm=site.site-PC-42169.1045-pc-wsg-mainSearchPage-front.16.a0dba40003a911ef8652cfecacc698a0</t>
  </si>
  <si>
    <t>图木舒克市金胡杨洪本农机有限公司
伽师县铁漫植保服务有限责任公司
麦盖提县绿丰农机有限责任公司</t>
  </si>
  <si>
    <t>2024/4/11
2024/4/9</t>
  </si>
  <si>
    <r>
      <rPr>
        <sz val="28"/>
        <rFont val="Times New Roman"/>
        <charset val="134"/>
      </rPr>
      <t>3.</t>
    </r>
    <r>
      <rPr>
        <sz val="28"/>
        <rFont val="方正仿宋简体"/>
        <charset val="134"/>
      </rPr>
      <t>投资</t>
    </r>
    <r>
      <rPr>
        <sz val="28"/>
        <rFont val="Times New Roman"/>
        <charset val="134"/>
      </rPr>
      <t>18</t>
    </r>
    <r>
      <rPr>
        <sz val="28"/>
        <rFont val="方正仿宋简体"/>
        <charset val="134"/>
      </rPr>
      <t>万元，为色力布亚镇</t>
    </r>
    <r>
      <rPr>
        <sz val="28"/>
        <rFont val="Times New Roman"/>
        <charset val="134"/>
      </rPr>
      <t>16</t>
    </r>
    <r>
      <rPr>
        <sz val="28"/>
        <rFont val="方正仿宋简体"/>
        <charset val="134"/>
      </rPr>
      <t>村全村每个小组新建垃圾收集站配备</t>
    </r>
    <r>
      <rPr>
        <sz val="28"/>
        <rFont val="Times New Roman"/>
        <charset val="134"/>
      </rPr>
      <t>6</t>
    </r>
    <r>
      <rPr>
        <sz val="28"/>
        <rFont val="方正仿宋简体"/>
        <charset val="134"/>
      </rPr>
      <t>个垃圾船及地面硬化。</t>
    </r>
  </si>
  <si>
    <r>
      <rPr>
        <sz val="28"/>
        <rFont val="方正仿宋简体"/>
        <charset val="0"/>
      </rPr>
      <t>已挂采购意向</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</si>
  <si>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日签订采购合同，已完成供货并自验，待行业部门验收。</t>
    </r>
  </si>
  <si>
    <t>http://www.ccgp-xinjiang.gov.cn/site/detail?categoryCode=ZcyAnnouncement&amp;parentId=3661&amp;articleId=cADemAaHOP43ibv1x9xOig==&amp;utm=site.site-PC-42169.1045-pc-wsg-mainSearchPage-front.1.be12fad0e66e11eebfda5f4a09d8c66b</t>
  </si>
  <si>
    <r>
      <rPr>
        <sz val="28"/>
        <rFont val="方正仿宋简体"/>
        <charset val="0"/>
      </rPr>
      <t>四川赛泓展奉建筑工程有限公司巴楚县分公司</t>
    </r>
  </si>
  <si>
    <r>
      <rPr>
        <sz val="28"/>
        <rFont val="Times New Roman"/>
        <charset val="134"/>
      </rPr>
      <t>4.</t>
    </r>
    <r>
      <rPr>
        <sz val="28"/>
        <rFont val="方正仿宋简体"/>
        <charset val="134"/>
      </rPr>
      <t>投资</t>
    </r>
    <r>
      <rPr>
        <sz val="28"/>
        <rFont val="Times New Roman"/>
        <charset val="134"/>
      </rPr>
      <t>4</t>
    </r>
    <r>
      <rPr>
        <sz val="28"/>
        <rFont val="方正仿宋简体"/>
        <charset val="134"/>
      </rPr>
      <t>万元，为阿拉格尔乡</t>
    </r>
    <r>
      <rPr>
        <sz val="28"/>
        <rFont val="Times New Roman"/>
        <charset val="134"/>
      </rPr>
      <t>18</t>
    </r>
    <r>
      <rPr>
        <sz val="28"/>
        <rFont val="方正仿宋简体"/>
        <charset val="134"/>
      </rPr>
      <t>村采购垃圾船</t>
    </r>
    <r>
      <rPr>
        <sz val="28"/>
        <rFont val="Times New Roman"/>
        <charset val="134"/>
      </rPr>
      <t>8</t>
    </r>
    <r>
      <rPr>
        <sz val="28"/>
        <rFont val="方正仿宋简体"/>
        <charset val="134"/>
      </rPr>
      <t>个。</t>
    </r>
  </si>
  <si>
    <r>
      <rPr>
        <sz val="28"/>
        <rFont val="方正仿宋简体"/>
        <charset val="134"/>
      </rPr>
      <t>何彬龙、李鹏辉</t>
    </r>
  </si>
  <si>
    <r>
      <rPr>
        <sz val="28"/>
        <rFont val="方正仿宋简体"/>
        <charset val="0"/>
      </rPr>
      <t>正在询价磋商（对比价格，采用价低质优供货商）</t>
    </r>
  </si>
  <si>
    <r>
      <rPr>
        <sz val="28"/>
        <rFont val="方正仿宋简体"/>
        <charset val="0"/>
      </rPr>
      <t>已于</t>
    </r>
    <r>
      <rPr>
        <sz val="28"/>
        <rFont val="Times New Roman"/>
        <charset val="0"/>
      </rPr>
      <t>3</t>
    </r>
    <r>
      <rPr>
        <sz val="28"/>
        <rFont val="方正仿宋简体"/>
        <charset val="0"/>
      </rPr>
      <t>月</t>
    </r>
    <r>
      <rPr>
        <sz val="28"/>
        <rFont val="Times New Roman"/>
        <charset val="0"/>
      </rPr>
      <t>27</t>
    </r>
    <r>
      <rPr>
        <sz val="28"/>
        <rFont val="方正仿宋简体"/>
        <charset val="0"/>
      </rPr>
      <t>日完成县级联合验收。</t>
    </r>
  </si>
  <si>
    <t>采购项目</t>
  </si>
  <si>
    <t>https://www.zcygov.cn/pandora-index/#/purchase-intention/detail?id=34076</t>
  </si>
  <si>
    <r>
      <rPr>
        <sz val="28"/>
        <rFont val="方正仿宋简体"/>
        <charset val="0"/>
      </rPr>
      <t>新疆中汇建业环保设备有限责任公司</t>
    </r>
  </si>
  <si>
    <r>
      <rPr>
        <sz val="28"/>
        <rFont val="Times New Roman"/>
        <charset val="134"/>
      </rPr>
      <t>5.</t>
    </r>
    <r>
      <rPr>
        <sz val="28"/>
        <rFont val="方正仿宋简体"/>
        <charset val="134"/>
      </rPr>
      <t>投资</t>
    </r>
    <r>
      <rPr>
        <sz val="28"/>
        <rFont val="Times New Roman"/>
        <charset val="134"/>
      </rPr>
      <t>174.01</t>
    </r>
    <r>
      <rPr>
        <sz val="28"/>
        <rFont val="方正仿宋简体"/>
        <charset val="134"/>
      </rPr>
      <t>万元，为夏马勒乡</t>
    </r>
    <r>
      <rPr>
        <sz val="28"/>
        <rFont val="Times New Roman"/>
        <charset val="134"/>
      </rPr>
      <t>10</t>
    </r>
    <r>
      <rPr>
        <sz val="28"/>
        <rFont val="方正仿宋简体"/>
        <charset val="134"/>
      </rPr>
      <t>村新建渠系建筑物</t>
    </r>
    <r>
      <rPr>
        <sz val="28"/>
        <rFont val="Times New Roman"/>
        <charset val="134"/>
      </rPr>
      <t>20</t>
    </r>
    <r>
      <rPr>
        <sz val="28"/>
        <rFont val="方正仿宋简体"/>
        <charset val="134"/>
      </rPr>
      <t>座；改建防渗渠</t>
    </r>
    <r>
      <rPr>
        <sz val="28"/>
        <rFont val="Times New Roman"/>
        <charset val="134"/>
      </rPr>
      <t>2.11km</t>
    </r>
    <r>
      <rPr>
        <sz val="28"/>
        <rFont val="方正仿宋简体"/>
        <charset val="134"/>
      </rPr>
      <t>、排碱渠清淤疏通</t>
    </r>
    <r>
      <rPr>
        <sz val="28"/>
        <rFont val="Times New Roman"/>
        <charset val="134"/>
      </rPr>
      <t>3.2km</t>
    </r>
    <r>
      <rPr>
        <sz val="28"/>
        <rFont val="方正仿宋简体"/>
        <charset val="134"/>
      </rPr>
      <t>；购置移动摊位</t>
    </r>
    <r>
      <rPr>
        <sz val="28"/>
        <rFont val="Times New Roman"/>
        <charset val="134"/>
      </rPr>
      <t>5</t>
    </r>
    <r>
      <rPr>
        <sz val="28"/>
        <rFont val="方正仿宋简体"/>
        <charset val="134"/>
      </rPr>
      <t>个、垃圾船</t>
    </r>
    <r>
      <rPr>
        <sz val="28"/>
        <rFont val="Times New Roman"/>
        <charset val="134"/>
      </rPr>
      <t>3</t>
    </r>
    <r>
      <rPr>
        <sz val="28"/>
        <rFont val="方正仿宋简体"/>
        <charset val="134"/>
      </rPr>
      <t>个，配套相关附属设施设备。</t>
    </r>
  </si>
  <si>
    <r>
      <rPr>
        <sz val="28"/>
        <rFont val="方正仿宋简体"/>
        <charset val="134"/>
      </rPr>
      <t>何彬龙、木拉提</t>
    </r>
    <r>
      <rPr>
        <sz val="28"/>
        <rFont val="Times New Roman"/>
        <charset val="134"/>
      </rPr>
      <t>·</t>
    </r>
    <r>
      <rPr>
        <sz val="28"/>
        <rFont val="方正仿宋简体"/>
        <charset val="134"/>
      </rPr>
      <t>库尔班</t>
    </r>
  </si>
  <si>
    <r>
      <rPr>
        <sz val="28"/>
        <rFont val="方正仿宋简体"/>
        <charset val="0"/>
      </rPr>
      <t>与自然资源局沟通核实渠道用地，已确定渠道规模，正在设计图纸。预计</t>
    </r>
    <r>
      <rPr>
        <sz val="28"/>
        <rFont val="Times New Roman"/>
        <charset val="0"/>
      </rPr>
      <t>2</t>
    </r>
    <r>
      <rPr>
        <sz val="28"/>
        <rFont val="方正仿宋简体"/>
        <charset val="0"/>
      </rPr>
      <t>月</t>
    </r>
    <r>
      <rPr>
        <sz val="28"/>
        <rFont val="Times New Roman"/>
        <charset val="0"/>
      </rPr>
      <t>3</t>
    </r>
    <r>
      <rPr>
        <sz val="28"/>
        <rFont val="方正仿宋简体"/>
        <charset val="0"/>
      </rPr>
      <t>日出图。</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</si>
  <si>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日与新疆神鹿水利水电工程有限公司签订合同并进场施工，目前已全部完工，工程形象进度</t>
    </r>
    <r>
      <rPr>
        <sz val="28"/>
        <rFont val="Times New Roman"/>
        <charset val="0"/>
      </rPr>
      <t>100%</t>
    </r>
    <r>
      <rPr>
        <sz val="28"/>
        <rFont val="方正仿宋简体"/>
        <charset val="0"/>
      </rPr>
      <t>。</t>
    </r>
  </si>
  <si>
    <r>
      <rPr>
        <sz val="28"/>
        <rFont val="方正仿宋简体"/>
        <charset val="0"/>
      </rPr>
      <t>工程</t>
    </r>
    <r>
      <rPr>
        <sz val="28"/>
        <rFont val="Times New Roman"/>
        <charset val="0"/>
      </rPr>
      <t>/</t>
    </r>
    <r>
      <rPr>
        <sz val="28"/>
        <rFont val="方正仿宋简体"/>
        <charset val="0"/>
      </rPr>
      <t>采购项目</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</si>
  <si>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41</t>
    </r>
    <r>
      <rPr>
        <sz val="28"/>
        <rFont val="方正仿宋简体"/>
        <charset val="0"/>
      </rPr>
      <t>号</t>
    </r>
  </si>
  <si>
    <t>2402-653130-04-01-830026</t>
  </si>
  <si>
    <t>http://www.ccgp-xinjiang.gov.cn/site/detail?parentId=3661&amp;articleId=XhebiWW50eW7bVUVn0wT5g==&amp;utm=site.site-PC-42166.1024-pc-wsg-secondLevelPage-front.11.5d5d8e40c3ea11ee9032ffc50de9f0c8</t>
  </si>
  <si>
    <r>
      <rPr>
        <sz val="28"/>
        <rFont val="方正仿宋简体"/>
        <charset val="134"/>
      </rPr>
      <t>巴水保承诺字</t>
    </r>
    <r>
      <rPr>
        <sz val="28"/>
        <rFont val="Times New Roman"/>
        <charset val="134"/>
      </rPr>
      <t>[2024]18</t>
    </r>
    <r>
      <rPr>
        <sz val="28"/>
        <rFont val="方正仿宋简体"/>
        <charset val="134"/>
      </rPr>
      <t>号</t>
    </r>
  </si>
  <si>
    <t>http://www.ccgp-xinjiang.gov.cn/site/detail?parentId=3661&amp;articleId=mUAMfCpeIWdeS0fbqZn5Ow==&amp;utm=site.site-PC-42166.1024-pc-wsg-secondLevelPage-front.2.dbf8b880d77511eebfe5934cfea4f326</t>
  </si>
  <si>
    <t>http://www.ccgp-xinjiang.gov.cn/site/detail?parentId=3661&amp;articleId=2cHW/Uc1W9I6TD8dHBPE1w==&amp;utm=site.site-PC-42166.1024-pc-wsg-secondLevelPage-front.7.06f44b70e04611eeaa51c9085b697f7a</t>
  </si>
  <si>
    <r>
      <rPr>
        <sz val="28"/>
        <rFont val="Times New Roman"/>
        <charset val="0"/>
      </rPr>
      <t>KSBCX-CS-2024-1</t>
    </r>
    <r>
      <rPr>
        <sz val="28"/>
        <rFont val="方正仿宋简体"/>
        <charset val="0"/>
      </rPr>
      <t>号</t>
    </r>
    <r>
      <rPr>
        <sz val="28"/>
        <rFont val="Times New Roman"/>
        <charset val="0"/>
      </rPr>
      <t xml:space="preserve"> </t>
    </r>
  </si>
  <si>
    <r>
      <rPr>
        <sz val="28"/>
        <rFont val="Times New Roman"/>
        <charset val="134"/>
      </rPr>
      <t>6.</t>
    </r>
    <r>
      <rPr>
        <sz val="28"/>
        <rFont val="方正仿宋简体"/>
        <charset val="134"/>
      </rPr>
      <t>投资</t>
    </r>
    <r>
      <rPr>
        <sz val="28"/>
        <rFont val="Times New Roman"/>
        <charset val="134"/>
      </rPr>
      <t>22.8</t>
    </r>
    <r>
      <rPr>
        <sz val="28"/>
        <rFont val="方正仿宋简体"/>
        <charset val="134"/>
      </rPr>
      <t>万元，为恰尔巴格乡</t>
    </r>
    <r>
      <rPr>
        <sz val="28"/>
        <rFont val="Times New Roman"/>
        <charset val="134"/>
      </rPr>
      <t>3</t>
    </r>
    <r>
      <rPr>
        <sz val="28"/>
        <rFont val="方正仿宋简体"/>
        <charset val="134"/>
      </rPr>
      <t>村购置垃圾船</t>
    </r>
    <r>
      <rPr>
        <sz val="28"/>
        <rFont val="Times New Roman"/>
        <charset val="134"/>
      </rPr>
      <t>8</t>
    </r>
    <r>
      <rPr>
        <sz val="28"/>
        <rFont val="方正仿宋简体"/>
        <charset val="134"/>
      </rPr>
      <t>个；为</t>
    </r>
    <r>
      <rPr>
        <sz val="28"/>
        <rFont val="Times New Roman"/>
        <charset val="134"/>
      </rPr>
      <t>16</t>
    </r>
    <r>
      <rPr>
        <sz val="28"/>
        <rFont val="方正仿宋简体"/>
        <charset val="134"/>
      </rPr>
      <t>村新建公共厕所</t>
    </r>
    <r>
      <rPr>
        <sz val="28"/>
        <rFont val="Times New Roman"/>
        <charset val="134"/>
      </rPr>
      <t>51.25</t>
    </r>
    <r>
      <rPr>
        <sz val="28"/>
        <rFont val="宋体"/>
        <charset val="134"/>
      </rPr>
      <t>㎡</t>
    </r>
    <r>
      <rPr>
        <sz val="28"/>
        <rFont val="方正仿宋简体"/>
        <charset val="134"/>
      </rPr>
      <t>，配备相关附属设施设备。</t>
    </r>
  </si>
  <si>
    <r>
      <rPr>
        <sz val="28"/>
        <rFont val="方正仿宋简体"/>
        <charset val="134"/>
      </rPr>
      <t>何彬龙、贾中元</t>
    </r>
  </si>
  <si>
    <r>
      <rPr>
        <sz val="28"/>
        <rFont val="方正仿宋简体"/>
        <charset val="0"/>
      </rPr>
      <t>目前已完成设计、预算，已完成项目建议书编制，正在立项。</t>
    </r>
  </si>
  <si>
    <r>
      <rPr>
        <sz val="28"/>
        <rFont val="方正仿宋简体"/>
        <charset val="0"/>
      </rPr>
      <t>公共厕所已于</t>
    </r>
    <r>
      <rPr>
        <sz val="28"/>
        <rFont val="Times New Roman"/>
        <charset val="0"/>
      </rPr>
      <t>4</t>
    </r>
    <r>
      <rPr>
        <sz val="28"/>
        <rFont val="方正仿宋简体"/>
        <charset val="0"/>
      </rPr>
      <t>月</t>
    </r>
    <r>
      <rPr>
        <sz val="28"/>
        <rFont val="Times New Roman"/>
        <charset val="0"/>
      </rPr>
      <t>4</t>
    </r>
    <r>
      <rPr>
        <sz val="28"/>
        <rFont val="方正仿宋简体"/>
        <charset val="0"/>
      </rPr>
      <t>日签订合同，已完成</t>
    </r>
    <r>
      <rPr>
        <sz val="28"/>
        <rFont val="Times New Roman"/>
        <charset val="0"/>
      </rPr>
      <t>100%</t>
    </r>
    <r>
      <rPr>
        <sz val="28"/>
        <rFont val="方正仿宋简体"/>
        <charset val="0"/>
      </rPr>
      <t>，垃圾船已采购完毕，于</t>
    </r>
    <r>
      <rPr>
        <sz val="28"/>
        <rFont val="Times New Roman"/>
        <charset val="0"/>
      </rPr>
      <t>4</t>
    </r>
    <r>
      <rPr>
        <sz val="28"/>
        <rFont val="方正仿宋简体"/>
        <charset val="0"/>
      </rPr>
      <t>月</t>
    </r>
    <r>
      <rPr>
        <sz val="28"/>
        <rFont val="Times New Roman"/>
        <charset val="0"/>
      </rPr>
      <t>24</t>
    </r>
    <r>
      <rPr>
        <sz val="28"/>
        <rFont val="方正仿宋简体"/>
        <charset val="0"/>
      </rPr>
      <t>日完成县级联合验收，审计已完成。</t>
    </r>
  </si>
  <si>
    <r>
      <rPr>
        <sz val="28"/>
        <rFont val="方正仿宋简体"/>
        <charset val="0"/>
      </rPr>
      <t>巴发改项目〔</t>
    </r>
    <r>
      <rPr>
        <sz val="28"/>
        <rFont val="Times New Roman"/>
        <charset val="0"/>
      </rPr>
      <t>2024</t>
    </r>
    <r>
      <rPr>
        <sz val="28"/>
        <rFont val="方正仿宋简体"/>
        <charset val="0"/>
      </rPr>
      <t>〕</t>
    </r>
    <r>
      <rPr>
        <sz val="28"/>
        <rFont val="Times New Roman"/>
        <charset val="0"/>
      </rPr>
      <t>28</t>
    </r>
    <r>
      <rPr>
        <sz val="28"/>
        <rFont val="方正仿宋简体"/>
        <charset val="0"/>
      </rPr>
      <t>号</t>
    </r>
  </si>
  <si>
    <t>2402-653130-17-01-785401</t>
  </si>
  <si>
    <r>
      <rPr>
        <sz val="28"/>
        <rFont val="方正仿宋简体"/>
        <charset val="0"/>
      </rPr>
      <t>巴楚县久瑞建筑工程有限公司</t>
    </r>
    <r>
      <rPr>
        <sz val="28"/>
        <rFont val="Times New Roman"/>
        <charset val="0"/>
      </rPr>
      <t xml:space="preserve">
</t>
    </r>
    <r>
      <rPr>
        <sz val="28"/>
        <rFont val="方正仿宋简体"/>
        <charset val="0"/>
      </rPr>
      <t>新疆嘉灿商贸有限公司</t>
    </r>
  </si>
  <si>
    <t>2024/4/4
2024/4/12</t>
  </si>
  <si>
    <r>
      <rPr>
        <b/>
        <sz val="28"/>
        <rFont val="方正仿宋简体"/>
        <charset val="134"/>
      </rPr>
      <t>总投资：</t>
    </r>
    <r>
      <rPr>
        <sz val="28"/>
        <rFont val="Times New Roman"/>
        <charset val="134"/>
      </rPr>
      <t>363</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为巴楚镇幸福园社区更换电缆</t>
    </r>
    <r>
      <rPr>
        <sz val="28"/>
        <rFont val="Times New Roman"/>
        <charset val="134"/>
      </rPr>
      <t>6905m</t>
    </r>
    <r>
      <rPr>
        <sz val="28"/>
        <rFont val="方正仿宋简体"/>
        <charset val="134"/>
      </rPr>
      <t>，并配套相关附属设施设备。项目建成后，所形成的固定资产纳入衔接项目资产管理，权属归巴楚镇幸福园社区所有。</t>
    </r>
  </si>
  <si>
    <r>
      <rPr>
        <sz val="28"/>
        <rFont val="方正仿宋简体"/>
        <charset val="134"/>
      </rPr>
      <t>巴楚镇</t>
    </r>
  </si>
  <si>
    <r>
      <rPr>
        <sz val="28"/>
        <rFont val="方正仿宋简体"/>
        <charset val="134"/>
      </rPr>
      <t>王晓菲、汪生龙</t>
    </r>
  </si>
  <si>
    <r>
      <rPr>
        <sz val="28"/>
        <rFont val="方正仿宋简体"/>
        <charset val="0"/>
      </rPr>
      <t>正在修改完善设计、可研。</t>
    </r>
  </si>
  <si>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日与新疆恒源盛建设工程有限公司签订合同，目前</t>
    </r>
    <r>
      <rPr>
        <sz val="28"/>
        <rFont val="Times New Roman"/>
        <charset val="0"/>
      </rPr>
      <t>1</t>
    </r>
    <r>
      <rPr>
        <sz val="28"/>
        <rFont val="方正仿宋简体"/>
        <charset val="0"/>
      </rPr>
      <t>号小区已完成安装并通电使用，2号小区电缆线管安装、检查井砌筑、管沟回填、管沟恢砼浇筑已全部完成，电缆线已放完，正在做接头，分电箱在安装，3号小区电缆线管安装、检查井砌筑、管沟回填、管沟恢砼浇筑全部完成；工程形象进度为</t>
    </r>
    <r>
      <rPr>
        <sz val="28"/>
        <rFont val="Times New Roman"/>
        <charset val="0"/>
      </rPr>
      <t>94%</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</si>
  <si>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55</t>
    </r>
    <r>
      <rPr>
        <sz val="28"/>
        <rFont val="方正仿宋简体"/>
        <charset val="0"/>
      </rPr>
      <t>号</t>
    </r>
  </si>
  <si>
    <t>2403-653130-04-01-645056</t>
  </si>
  <si>
    <t>http://www.ccgp-xinjiang.gov.cn/luban/detail?parentId=3661&amp;articleId=v0336FkGXB3P/edchcqOPg==&amp;utm=app-announcement-front.189f5f89.0.0.95f48d50c41a11eebfe6333df37b0173</t>
  </si>
  <si>
    <r>
      <rPr>
        <sz val="28"/>
        <rFont val="方正仿宋简体"/>
        <charset val="0"/>
      </rPr>
      <t>新疆方舟工程项目管理有限公司</t>
    </r>
  </si>
  <si>
    <t>http://www.ccgp-xinjiang.gov.cn/site/detail?categoryCode=ZcyAnnouncement&amp;parentId=3661&amp;articleId=tBlP6MJL4BPqmA/HK08aGQ==&amp;utm=site.site-PC-42169.1045-pc-wsg-mainSearchPage-front.1.b5584d20e67111eebefe57c9b576752c</t>
  </si>
  <si>
    <t>http://www.ccgp-xinjiang.gov.cn/site/detail?categoryCode=ZcyAnnouncement&amp;parentId=3661&amp;articleId=sB/K4hoE91LKyPXJfCDbjw==&amp;utm=site.site-PC-42169.1045-pc-wsg-mainSearchPage-front.1.b5584d20e67111eebefe57c9b576752c</t>
  </si>
  <si>
    <t xml:space="preserve">XJFZ(CS)-2024-001 </t>
  </si>
  <si>
    <r>
      <rPr>
        <sz val="28"/>
        <rFont val="方正仿宋简体"/>
        <charset val="0"/>
      </rPr>
      <t>新疆恒源盛建设工程有限公司</t>
    </r>
  </si>
  <si>
    <r>
      <rPr>
        <sz val="28"/>
        <rFont val="方正仿宋简体"/>
        <charset val="134"/>
      </rPr>
      <t>雨露计划</t>
    </r>
  </si>
  <si>
    <r>
      <rPr>
        <b/>
        <sz val="28"/>
        <rFont val="方正仿宋简体"/>
        <charset val="134"/>
      </rPr>
      <t>总投资：</t>
    </r>
    <r>
      <rPr>
        <sz val="28"/>
        <rFont val="Times New Roman"/>
        <charset val="134"/>
      </rPr>
      <t>1410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t>
    </r>
    <r>
      <rPr>
        <sz val="28"/>
        <rFont val="Times New Roman"/>
        <charset val="134"/>
      </rPr>
      <t>4700</t>
    </r>
    <r>
      <rPr>
        <sz val="28"/>
        <rFont val="方正仿宋简体"/>
        <charset val="134"/>
      </rPr>
      <t>名脱贫户或监测帮扶对象家庭子女在疆内外接受中、高等职业教育的家庭给予救助补助，每学年</t>
    </r>
    <r>
      <rPr>
        <sz val="28"/>
        <rFont val="Times New Roman"/>
        <charset val="134"/>
      </rPr>
      <t>3000</t>
    </r>
    <r>
      <rPr>
        <sz val="28"/>
        <rFont val="方正仿宋简体"/>
        <charset val="134"/>
      </rPr>
      <t>元。分春秋两季发放，每季发放</t>
    </r>
    <r>
      <rPr>
        <sz val="28"/>
        <rFont val="Times New Roman"/>
        <charset val="134"/>
      </rPr>
      <t>1500</t>
    </r>
    <r>
      <rPr>
        <sz val="28"/>
        <rFont val="方正仿宋简体"/>
        <charset val="134"/>
      </rPr>
      <t>元。</t>
    </r>
  </si>
  <si>
    <r>
      <rPr>
        <sz val="28"/>
        <rFont val="方正仿宋简体"/>
        <charset val="134"/>
      </rPr>
      <t>县教育局</t>
    </r>
  </si>
  <si>
    <r>
      <rPr>
        <sz val="28"/>
        <rFont val="方正仿宋简体"/>
        <charset val="134"/>
      </rPr>
      <t>陈洪琴</t>
    </r>
  </si>
  <si>
    <r>
      <rPr>
        <sz val="28"/>
        <rFont val="方正仿宋简体"/>
        <charset val="0"/>
      </rPr>
      <t>已完成实施方案编制，待下学期开学后确定享受补助人员名单</t>
    </r>
  </si>
  <si>
    <r>
      <rPr>
        <sz val="28"/>
        <rFont val="方正仿宋简体"/>
        <charset val="0"/>
      </rPr>
      <t>目前已为</t>
    </r>
    <r>
      <rPr>
        <sz val="28"/>
        <rFont val="Times New Roman"/>
        <charset val="0"/>
      </rPr>
      <t>4207</t>
    </r>
    <r>
      <rPr>
        <sz val="28"/>
        <rFont val="方正仿宋简体"/>
        <charset val="0"/>
      </rPr>
      <t>名学生拨付春季学期补助资金。</t>
    </r>
  </si>
  <si>
    <r>
      <rPr>
        <sz val="28"/>
        <rFont val="方正仿宋简体"/>
        <charset val="134"/>
      </rPr>
      <t>巴楚县多来提巴格乡</t>
    </r>
    <r>
      <rPr>
        <sz val="28"/>
        <rFont val="Times New Roman"/>
        <charset val="134"/>
      </rPr>
      <t>2024</t>
    </r>
    <r>
      <rPr>
        <sz val="28"/>
        <rFont val="方正仿宋简体"/>
        <charset val="134"/>
      </rPr>
      <t>年中央财政以工代赈项目</t>
    </r>
  </si>
  <si>
    <r>
      <rPr>
        <b/>
        <sz val="28"/>
        <rFont val="方正仿宋简体"/>
        <charset val="134"/>
      </rPr>
      <t>总投资：</t>
    </r>
    <r>
      <rPr>
        <sz val="28"/>
        <rFont val="Times New Roman"/>
        <charset val="134"/>
      </rPr>
      <t>396</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为多来提巴格乡</t>
    </r>
    <r>
      <rPr>
        <sz val="28"/>
        <rFont val="Times New Roman"/>
        <charset val="134"/>
      </rPr>
      <t>4</t>
    </r>
    <r>
      <rPr>
        <sz val="28"/>
        <rFont val="方正仿宋简体"/>
        <charset val="134"/>
      </rPr>
      <t>村地面硬化</t>
    </r>
    <r>
      <rPr>
        <sz val="28"/>
        <rFont val="Times New Roman"/>
        <charset val="134"/>
      </rPr>
      <t>22000</t>
    </r>
    <r>
      <rPr>
        <sz val="28"/>
        <rFont val="宋体"/>
        <charset val="134"/>
      </rPr>
      <t>㎡</t>
    </r>
    <r>
      <rPr>
        <sz val="28"/>
        <rFont val="方正仿宋简体"/>
        <charset val="134"/>
      </rPr>
      <t>，配套相关附属设施。项目建成后，所形成的固定资产纳入衔接项目资产管理，权属归建设单位所有。</t>
    </r>
  </si>
  <si>
    <r>
      <rPr>
        <sz val="28"/>
        <rFont val="方正仿宋简体"/>
        <charset val="134"/>
      </rPr>
      <t>王晓菲、刘山山</t>
    </r>
  </si>
  <si>
    <r>
      <rPr>
        <sz val="28"/>
        <rFont val="方正仿宋简体"/>
        <charset val="0"/>
      </rPr>
      <t>已完成用地手续，立项，预算；目前正在评审</t>
    </r>
  </si>
  <si>
    <r>
      <rPr>
        <sz val="28"/>
        <rFont val="Times New Roman"/>
        <charset val="0"/>
      </rPr>
      <t xml:space="preserve"> </t>
    </r>
    <r>
      <rPr>
        <sz val="28"/>
        <rFont val="方正仿宋简体"/>
        <charset val="0"/>
      </rPr>
      <t>已于</t>
    </r>
    <r>
      <rPr>
        <sz val="28"/>
        <rFont val="Times New Roman"/>
        <charset val="0"/>
      </rPr>
      <t>4</t>
    </r>
    <r>
      <rPr>
        <sz val="28"/>
        <rFont val="方正仿宋简体"/>
        <charset val="0"/>
      </rPr>
      <t>月</t>
    </r>
    <r>
      <rPr>
        <sz val="28"/>
        <rFont val="Times New Roman"/>
        <charset val="0"/>
      </rPr>
      <t>4</t>
    </r>
    <r>
      <rPr>
        <sz val="28"/>
        <rFont val="方正仿宋简体"/>
        <charset val="0"/>
      </rPr>
      <t>日</t>
    </r>
    <r>
      <rPr>
        <sz val="28"/>
        <rFont val="Times New Roman"/>
        <charset val="0"/>
      </rPr>
      <t xml:space="preserve"> </t>
    </r>
    <r>
      <rPr>
        <sz val="28"/>
        <rFont val="方正仿宋简体"/>
        <charset val="0"/>
      </rPr>
      <t>新疆尚宇诚建筑工程有限公司签订合同，目前已硬化</t>
    </r>
    <r>
      <rPr>
        <sz val="28"/>
        <rFont val="Times New Roman"/>
        <charset val="0"/>
      </rPr>
      <t>15400</t>
    </r>
    <r>
      <rPr>
        <sz val="28"/>
        <rFont val="方正仿宋简体"/>
        <charset val="0"/>
      </rPr>
      <t>平方米，工程形象进度为</t>
    </r>
    <r>
      <rPr>
        <sz val="28"/>
        <rFont val="Times New Roman"/>
        <charset val="0"/>
      </rPr>
      <t>70%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</si>
  <si>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15</t>
    </r>
    <r>
      <rPr>
        <sz val="28"/>
        <rFont val="方正仿宋简体"/>
        <charset val="0"/>
      </rPr>
      <t>号</t>
    </r>
  </si>
  <si>
    <t>2401-653130-04-05-540753</t>
  </si>
  <si>
    <t>http://www.ccgp-xinjiang.gov.cn/site/detail?parentId=3661&amp;articleId=gWUcjmk6KWUbNZ6xjqdU3Q==&amp;utm=site.site-PC-42166.1024-pc-wsg-secondLevelPage-front.2.f77e0af0bd9a11ee947d63c19f9e9543</t>
  </si>
  <si>
    <r>
      <rPr>
        <sz val="28"/>
        <rFont val="方正仿宋简体"/>
        <charset val="134"/>
      </rPr>
      <t>巴水保承诺字</t>
    </r>
    <r>
      <rPr>
        <sz val="28"/>
        <rFont val="Times New Roman"/>
        <charset val="134"/>
      </rPr>
      <t>[2024]10</t>
    </r>
    <r>
      <rPr>
        <sz val="28"/>
        <rFont val="方正仿宋简体"/>
        <charset val="134"/>
      </rPr>
      <t>号</t>
    </r>
  </si>
  <si>
    <t>新疆尚宇诚建筑工程有限公司</t>
  </si>
  <si>
    <r>
      <rPr>
        <sz val="28"/>
        <rFont val="方正仿宋简体"/>
        <charset val="134"/>
      </rPr>
      <t>巴楚县英吾斯塘乡农村水利基础设施建设</t>
    </r>
    <r>
      <rPr>
        <sz val="28"/>
        <rFont val="Times New Roman"/>
        <charset val="134"/>
      </rPr>
      <t>2024</t>
    </r>
    <r>
      <rPr>
        <sz val="28"/>
        <rFont val="方正仿宋简体"/>
        <charset val="134"/>
      </rPr>
      <t>年中央财政以工代赈项目</t>
    </r>
  </si>
  <si>
    <r>
      <rPr>
        <b/>
        <sz val="28"/>
        <rFont val="方正仿宋简体"/>
        <charset val="134"/>
      </rPr>
      <t>总投资：</t>
    </r>
    <r>
      <rPr>
        <sz val="28"/>
        <rFont val="Times New Roman"/>
        <charset val="134"/>
      </rPr>
      <t>300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排碱渠清淤</t>
    </r>
    <r>
      <rPr>
        <sz val="28"/>
        <rFont val="Times New Roman"/>
        <charset val="134"/>
      </rPr>
      <t>35.6km</t>
    </r>
    <r>
      <rPr>
        <sz val="28"/>
        <rFont val="方正仿宋简体"/>
        <charset val="134"/>
      </rPr>
      <t>，新建排碱渠</t>
    </r>
    <r>
      <rPr>
        <sz val="28"/>
        <rFont val="Times New Roman"/>
        <charset val="134"/>
      </rPr>
      <t>8km</t>
    </r>
    <r>
      <rPr>
        <sz val="28"/>
        <rFont val="方正仿宋简体"/>
        <charset val="134"/>
      </rPr>
      <t>，排碱池</t>
    </r>
    <r>
      <rPr>
        <sz val="28"/>
        <rFont val="Times New Roman"/>
        <charset val="134"/>
      </rPr>
      <t>4</t>
    </r>
    <r>
      <rPr>
        <sz val="28"/>
        <rFont val="方正仿宋简体"/>
        <charset val="134"/>
      </rPr>
      <t>座，配套相关附属设施。项目建成后，所形成的固定资产纳入衔接项目资产管理，权属归建设单位所有。</t>
    </r>
  </si>
  <si>
    <r>
      <rPr>
        <sz val="28"/>
        <rFont val="方正仿宋简体"/>
        <charset val="134"/>
      </rPr>
      <t>王晓菲、李黎利</t>
    </r>
  </si>
  <si>
    <r>
      <rPr>
        <sz val="28"/>
        <rFont val="方正仿宋简体"/>
        <charset val="0"/>
      </rPr>
      <t>正在做可研编制、做设计等工作。</t>
    </r>
  </si>
  <si>
    <r>
      <rPr>
        <sz val="28"/>
        <rFont val="方正仿宋简体"/>
        <charset val="134"/>
      </rPr>
      <t>已于</t>
    </r>
    <r>
      <rPr>
        <sz val="28"/>
        <rFont val="Times New Roman"/>
        <charset val="134"/>
      </rPr>
      <t>3</t>
    </r>
    <r>
      <rPr>
        <sz val="28"/>
        <rFont val="方正仿宋简体"/>
        <charset val="134"/>
      </rPr>
      <t>月</t>
    </r>
    <r>
      <rPr>
        <sz val="28"/>
        <rFont val="Times New Roman"/>
        <charset val="134"/>
      </rPr>
      <t>15</t>
    </r>
    <r>
      <rPr>
        <sz val="28"/>
        <rFont val="方正仿宋简体"/>
        <charset val="134"/>
      </rPr>
      <t>日与新疆水夫建筑工程有限公司签订合同，渠道己完成</t>
    </r>
    <r>
      <rPr>
        <sz val="28"/>
        <rFont val="Times New Roman"/>
        <charset val="134"/>
      </rPr>
      <t>24.92km</t>
    </r>
    <r>
      <rPr>
        <sz val="28"/>
        <rFont val="方正仿宋简体"/>
        <charset val="134"/>
      </rPr>
      <t>，已完成工程形象进度的</t>
    </r>
    <r>
      <rPr>
        <sz val="28"/>
        <rFont val="Times New Roman"/>
        <charset val="134"/>
      </rPr>
      <t>70%</t>
    </r>
    <r>
      <rPr>
        <sz val="28"/>
        <rFont val="方正仿宋简体"/>
        <charset val="134"/>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</si>
  <si>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48</t>
    </r>
    <r>
      <rPr>
        <sz val="28"/>
        <rFont val="方正仿宋简体"/>
        <charset val="0"/>
      </rPr>
      <t>号</t>
    </r>
  </si>
  <si>
    <t>2402-653130-04-05-369937</t>
  </si>
  <si>
    <t>巴水保字[2024]31号</t>
  </si>
  <si>
    <r>
      <rPr>
        <sz val="28"/>
        <rFont val="方正仿宋简体"/>
        <charset val="134"/>
      </rPr>
      <t>巴楚县阿拉格尔乡农村水利基础设施建设</t>
    </r>
    <r>
      <rPr>
        <sz val="28"/>
        <rFont val="Times New Roman"/>
        <charset val="134"/>
      </rPr>
      <t>2024</t>
    </r>
    <r>
      <rPr>
        <sz val="28"/>
        <rFont val="方正仿宋简体"/>
        <charset val="134"/>
      </rPr>
      <t>年中央财政以工代赈项目</t>
    </r>
  </si>
  <si>
    <r>
      <rPr>
        <b/>
        <sz val="28"/>
        <rFont val="方正仿宋简体"/>
        <charset val="134"/>
      </rPr>
      <t>总投资：</t>
    </r>
    <r>
      <rPr>
        <sz val="28"/>
        <rFont val="Times New Roman"/>
        <charset val="134"/>
      </rPr>
      <t>398</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新建防渗渠</t>
    </r>
    <r>
      <rPr>
        <sz val="28"/>
        <rFont val="Times New Roman"/>
        <charset val="134"/>
      </rPr>
      <t>4.85km</t>
    </r>
    <r>
      <rPr>
        <sz val="28"/>
        <rFont val="方正仿宋简体"/>
        <charset val="134"/>
      </rPr>
      <t>（流量</t>
    </r>
    <r>
      <rPr>
        <sz val="28"/>
        <rFont val="Times New Roman"/>
        <charset val="134"/>
      </rPr>
      <t>1.2m³/s-0.2m³/s</t>
    </r>
    <r>
      <rPr>
        <sz val="28"/>
        <rFont val="方正仿宋简体"/>
        <charset val="134"/>
      </rPr>
      <t>斗渠长</t>
    </r>
    <r>
      <rPr>
        <sz val="28"/>
        <rFont val="Times New Roman"/>
        <charset val="134"/>
      </rPr>
      <t>3.334km</t>
    </r>
    <r>
      <rPr>
        <sz val="28"/>
        <rFont val="方正仿宋简体"/>
        <charset val="134"/>
      </rPr>
      <t>、流量</t>
    </r>
    <r>
      <rPr>
        <sz val="28"/>
        <rFont val="Times New Roman"/>
        <charset val="134"/>
      </rPr>
      <t>0.2m³/s-0.3m³/s</t>
    </r>
    <r>
      <rPr>
        <sz val="28"/>
        <rFont val="方正仿宋简体"/>
        <charset val="134"/>
      </rPr>
      <t>斗渠长</t>
    </r>
    <r>
      <rPr>
        <sz val="28"/>
        <rFont val="Times New Roman"/>
        <charset val="134"/>
      </rPr>
      <t>1.516km</t>
    </r>
    <r>
      <rPr>
        <sz val="28"/>
        <rFont val="方正仿宋简体"/>
        <charset val="134"/>
      </rPr>
      <t>），配套相关附属设施。项目建成后，所形成的固定资产纳入衔接项目资产管理，权属归建设单位所有。</t>
    </r>
  </si>
  <si>
    <r>
      <rPr>
        <sz val="28"/>
        <rFont val="方正仿宋简体"/>
        <charset val="134"/>
      </rPr>
      <t>王晓菲、李鹏辉</t>
    </r>
  </si>
  <si>
    <r>
      <rPr>
        <sz val="28"/>
        <rFont val="方正仿宋简体"/>
        <charset val="0"/>
      </rPr>
      <t>目前已完成测绘图，设计图、实施方案正在设计和编制中。</t>
    </r>
  </si>
  <si>
    <r>
      <rPr>
        <sz val="28"/>
        <rFont val="方正仿宋简体"/>
        <charset val="0"/>
      </rPr>
      <t>已于年</t>
    </r>
    <r>
      <rPr>
        <sz val="28"/>
        <rFont val="Times New Roman"/>
        <charset val="0"/>
      </rPr>
      <t>2</t>
    </r>
    <r>
      <rPr>
        <sz val="28"/>
        <rFont val="方正仿宋简体"/>
        <charset val="0"/>
      </rPr>
      <t>月</t>
    </r>
    <r>
      <rPr>
        <sz val="28"/>
        <rFont val="Times New Roman"/>
        <charset val="0"/>
      </rPr>
      <t>24</t>
    </r>
    <r>
      <rPr>
        <sz val="28"/>
        <rFont val="方正仿宋简体"/>
        <charset val="0"/>
      </rPr>
      <t>日签订施工合同，目前已完成渠道开挖完成</t>
    </r>
    <r>
      <rPr>
        <sz val="28"/>
        <rFont val="Times New Roman"/>
        <charset val="0"/>
      </rPr>
      <t>4850</t>
    </r>
    <r>
      <rPr>
        <sz val="28"/>
        <rFont val="方正仿宋简体"/>
        <charset val="0"/>
      </rPr>
      <t>米，铺垫砂石料</t>
    </r>
    <r>
      <rPr>
        <sz val="28"/>
        <rFont val="Times New Roman"/>
        <charset val="0"/>
      </rPr>
      <t>4800</t>
    </r>
    <r>
      <rPr>
        <sz val="28"/>
        <rFont val="方正仿宋简体"/>
        <charset val="0"/>
      </rPr>
      <t>米，预制渠安装</t>
    </r>
    <r>
      <rPr>
        <sz val="28"/>
        <rFont val="Times New Roman"/>
        <charset val="0"/>
      </rPr>
      <t>4800</t>
    </r>
    <r>
      <rPr>
        <sz val="28"/>
        <rFont val="方正仿宋简体"/>
        <charset val="0"/>
      </rPr>
      <t>米，回填</t>
    </r>
    <r>
      <rPr>
        <sz val="28"/>
        <rFont val="Times New Roman"/>
        <charset val="0"/>
      </rPr>
      <t>4600</t>
    </r>
    <r>
      <rPr>
        <sz val="28"/>
        <rFont val="方正仿宋简体"/>
        <charset val="0"/>
      </rPr>
      <t>米，现浇筑渠底</t>
    </r>
    <r>
      <rPr>
        <sz val="28"/>
        <rFont val="Times New Roman"/>
        <charset val="0"/>
      </rPr>
      <t>680</t>
    </r>
    <r>
      <rPr>
        <sz val="28"/>
        <rFont val="方正仿宋简体"/>
        <charset val="0"/>
      </rPr>
      <t>米，浇筑边坡</t>
    </r>
    <r>
      <rPr>
        <sz val="28"/>
        <rFont val="Times New Roman"/>
        <charset val="0"/>
      </rPr>
      <t>590</t>
    </r>
    <r>
      <rPr>
        <sz val="28"/>
        <rFont val="方正仿宋简体"/>
        <charset val="0"/>
      </rPr>
      <t>米，闸口建筑物底座</t>
    </r>
    <r>
      <rPr>
        <sz val="28"/>
        <rFont val="Times New Roman"/>
        <charset val="0"/>
      </rPr>
      <t>18</t>
    </r>
    <r>
      <rPr>
        <sz val="28"/>
        <rFont val="方正仿宋简体"/>
        <charset val="0"/>
      </rPr>
      <t>个，工程形象进度</t>
    </r>
    <r>
      <rPr>
        <sz val="28"/>
        <rFont val="Times New Roman"/>
        <charset val="0"/>
      </rPr>
      <t>90%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</si>
  <si>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16</t>
    </r>
    <r>
      <rPr>
        <sz val="28"/>
        <rFont val="方正仿宋简体"/>
        <charset val="0"/>
      </rPr>
      <t>号</t>
    </r>
  </si>
  <si>
    <t>2401-653130-19-01-903454</t>
  </si>
  <si>
    <r>
      <rPr>
        <sz val="28"/>
        <rFont val="方正仿宋简体"/>
        <charset val="134"/>
      </rPr>
      <t>巴水保承诺字</t>
    </r>
    <r>
      <rPr>
        <sz val="28"/>
        <rFont val="Times New Roman"/>
        <charset val="134"/>
      </rPr>
      <t>[2024]16</t>
    </r>
    <r>
      <rPr>
        <sz val="28"/>
        <rFont val="方正仿宋简体"/>
        <charset val="134"/>
      </rPr>
      <t>号</t>
    </r>
  </si>
  <si>
    <r>
      <rPr>
        <sz val="28"/>
        <rFont val="方正仿宋简体"/>
        <charset val="0"/>
      </rPr>
      <t>新疆泉顺建设工程有限公司</t>
    </r>
  </si>
  <si>
    <r>
      <rPr>
        <sz val="28"/>
        <rFont val="方正仿宋简体"/>
        <charset val="134"/>
      </rPr>
      <t>巴楚县巴楚镇</t>
    </r>
    <r>
      <rPr>
        <sz val="28"/>
        <rFont val="Times New Roman"/>
        <charset val="134"/>
      </rPr>
      <t>2024</t>
    </r>
    <r>
      <rPr>
        <sz val="28"/>
        <rFont val="方正仿宋简体"/>
        <charset val="134"/>
      </rPr>
      <t>年中央财政以工代赈项目</t>
    </r>
  </si>
  <si>
    <r>
      <rPr>
        <b/>
        <sz val="28"/>
        <rFont val="方正仿宋简体"/>
        <charset val="134"/>
      </rPr>
      <t>总投资：</t>
    </r>
    <r>
      <rPr>
        <sz val="28"/>
        <rFont val="Times New Roman"/>
        <charset val="134"/>
      </rPr>
      <t>135</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新建道路</t>
    </r>
    <r>
      <rPr>
        <sz val="28"/>
        <rFont val="Times New Roman"/>
        <charset val="134"/>
      </rPr>
      <t>2.6km</t>
    </r>
    <r>
      <rPr>
        <sz val="28"/>
        <rFont val="方正仿宋简体"/>
        <charset val="134"/>
      </rPr>
      <t>，配套相关附属设施。项目建成后，所形成的固定资产纳入衔接项目资产管理，权属归建设单位所有。</t>
    </r>
  </si>
  <si>
    <r>
      <rPr>
        <sz val="28"/>
        <rFont val="方正仿宋简体"/>
        <charset val="0"/>
      </rPr>
      <t>正在修改完善设计、实施方案</t>
    </r>
  </si>
  <si>
    <r>
      <rPr>
        <sz val="28"/>
        <rFont val="方正仿宋简体"/>
        <charset val="0"/>
      </rPr>
      <t>已于</t>
    </r>
    <r>
      <rPr>
        <sz val="28"/>
        <rFont val="Times New Roman"/>
        <charset val="0"/>
      </rPr>
      <t>3</t>
    </r>
    <r>
      <rPr>
        <sz val="28"/>
        <rFont val="方正仿宋简体"/>
        <charset val="0"/>
      </rPr>
      <t>月</t>
    </r>
    <r>
      <rPr>
        <sz val="28"/>
        <rFont val="Times New Roman"/>
        <charset val="0"/>
      </rPr>
      <t>15</t>
    </r>
    <r>
      <rPr>
        <sz val="28"/>
        <rFont val="方正仿宋简体"/>
        <charset val="0"/>
      </rPr>
      <t>日与新疆水夫建筑工程有限公司签订合同，目前已完成</t>
    </r>
    <r>
      <rPr>
        <sz val="28"/>
        <rFont val="Times New Roman"/>
        <charset val="0"/>
      </rPr>
      <t>7</t>
    </r>
    <r>
      <rPr>
        <sz val="28"/>
        <rFont val="方正仿宋简体"/>
        <charset val="0"/>
      </rPr>
      <t>号道路路基垃圾土清运约</t>
    </r>
    <r>
      <rPr>
        <sz val="28"/>
        <rFont val="Times New Roman"/>
        <charset val="0"/>
      </rPr>
      <t>2100</t>
    </r>
    <r>
      <rPr>
        <sz val="28"/>
        <rFont val="方正仿宋简体"/>
        <charset val="0"/>
      </rPr>
      <t>立方米（运距</t>
    </r>
    <r>
      <rPr>
        <sz val="28"/>
        <rFont val="Times New Roman"/>
        <charset val="0"/>
      </rPr>
      <t>6.7</t>
    </r>
    <r>
      <rPr>
        <sz val="28"/>
        <rFont val="方正仿宋简体"/>
        <charset val="0"/>
      </rPr>
      <t>公里），</t>
    </r>
    <r>
      <rPr>
        <sz val="28"/>
        <rFont val="Times New Roman"/>
        <charset val="0"/>
      </rPr>
      <t>7</t>
    </r>
    <r>
      <rPr>
        <sz val="28"/>
        <rFont val="方正仿宋简体"/>
        <charset val="0"/>
      </rPr>
      <t>号路基戈壁土换填约</t>
    </r>
    <r>
      <rPr>
        <sz val="28"/>
        <rFont val="Times New Roman"/>
        <charset val="0"/>
      </rPr>
      <t>600</t>
    </r>
    <r>
      <rPr>
        <sz val="28"/>
        <rFont val="方正仿宋简体"/>
        <charset val="0"/>
      </rPr>
      <t>立方米，</t>
    </r>
    <r>
      <rPr>
        <sz val="28"/>
        <rFont val="Times New Roman"/>
        <charset val="0"/>
      </rPr>
      <t>7</t>
    </r>
    <r>
      <rPr>
        <sz val="28"/>
        <rFont val="方正仿宋简体"/>
        <charset val="0"/>
      </rPr>
      <t>号路第二次换填外运土方</t>
    </r>
    <r>
      <rPr>
        <sz val="28"/>
        <rFont val="Times New Roman"/>
        <charset val="0"/>
      </rPr>
      <t>1200</t>
    </r>
    <r>
      <rPr>
        <sz val="28"/>
        <rFont val="方正仿宋简体"/>
        <charset val="0"/>
      </rPr>
      <t>立方米，风积砂换填</t>
    </r>
    <r>
      <rPr>
        <sz val="28"/>
        <rFont val="Times New Roman"/>
        <charset val="0"/>
      </rPr>
      <t>1600</t>
    </r>
    <r>
      <rPr>
        <sz val="28"/>
        <rFont val="方正仿宋简体"/>
        <charset val="0"/>
      </rPr>
      <t>立方米，基层拌合料</t>
    </r>
    <r>
      <rPr>
        <sz val="28"/>
        <rFont val="Times New Roman"/>
        <charset val="0"/>
      </rPr>
      <t>2300</t>
    </r>
    <r>
      <rPr>
        <sz val="28"/>
        <rFont val="方正仿宋简体"/>
        <charset val="0"/>
      </rPr>
      <t>立方米，工程形象进度</t>
    </r>
    <r>
      <rPr>
        <sz val="28"/>
        <rFont val="Times New Roman"/>
        <charset val="0"/>
      </rPr>
      <t>92%</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</si>
  <si>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17</t>
    </r>
    <r>
      <rPr>
        <sz val="28"/>
        <rFont val="方正仿宋简体"/>
        <charset val="0"/>
      </rPr>
      <t>号</t>
    </r>
  </si>
  <si>
    <t>2402-653130-04-01-592368</t>
  </si>
  <si>
    <t>http://www.ccgp-xinjiang.gov.cn/luban/detail?parentId=3661&amp;articleId=aMUPgfQe6iZyCUYia8chVA==&amp;utm=app-announcement-front.189f5f89.0.0.95f48d50c41a11eebfe6333df37b0173</t>
  </si>
  <si>
    <r>
      <rPr>
        <sz val="28"/>
        <rFont val="方正仿宋简体"/>
        <charset val="134"/>
      </rPr>
      <t>巴水保承诺字</t>
    </r>
    <r>
      <rPr>
        <sz val="28"/>
        <rFont val="Times New Roman"/>
        <charset val="134"/>
      </rPr>
      <t>[2024]17</t>
    </r>
    <r>
      <rPr>
        <sz val="28"/>
        <rFont val="方正仿宋简体"/>
        <charset val="134"/>
      </rPr>
      <t>号</t>
    </r>
  </si>
  <si>
    <r>
      <rPr>
        <sz val="28"/>
        <rFont val="方正仿宋简体"/>
        <charset val="0"/>
      </rPr>
      <t>新疆北方项目管理有限公司</t>
    </r>
  </si>
  <si>
    <t>http://www.ccgp-xinjiang.gov.cn/site/detail?categoryCode=ZcyAnnouncement&amp;parentId=3661&amp;articleId=7DW9rmF0H++H75GbZzohvA==&amp;utm=site.site-PC-42169.1045-pc-wsg-mainSearchPage-front.2.7fa32590e67311ee8f1ed3573423d396</t>
  </si>
  <si>
    <t>http://www.ccgp-xinjiang.gov.cn/site/detail?categoryCode=ZcyAnnouncement&amp;parentId=3661&amp;articleId=JIci9WtvN2kcJwwgzyQLGg==&amp;utm=site.site-PC-42169.1045-pc-wsg-mainSearchPage-front.2.7fa32590e67311ee8f1ed3573423d396</t>
  </si>
  <si>
    <t xml:space="preserve">XJBF(GC)-2024-001  </t>
  </si>
  <si>
    <r>
      <rPr>
        <sz val="28"/>
        <rFont val="方正仿宋简体"/>
        <charset val="134"/>
      </rPr>
      <t>巴楚县恰尔巴格乡</t>
    </r>
    <r>
      <rPr>
        <sz val="28"/>
        <rFont val="Times New Roman"/>
        <charset val="134"/>
      </rPr>
      <t>2024</t>
    </r>
    <r>
      <rPr>
        <sz val="28"/>
        <rFont val="方正仿宋简体"/>
        <charset val="134"/>
      </rPr>
      <t>年中央财政以工代赈项目</t>
    </r>
  </si>
  <si>
    <r>
      <rPr>
        <b/>
        <sz val="28"/>
        <rFont val="方正仿宋简体"/>
        <charset val="134"/>
      </rPr>
      <t>总投资：</t>
    </r>
    <r>
      <rPr>
        <sz val="28"/>
        <rFont val="Times New Roman"/>
        <charset val="134"/>
      </rPr>
      <t>237</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新建道路</t>
    </r>
    <r>
      <rPr>
        <sz val="28"/>
        <rFont val="Times New Roman"/>
        <charset val="134"/>
      </rPr>
      <t>3.95</t>
    </r>
    <r>
      <rPr>
        <sz val="28"/>
        <rFont val="宋体"/>
        <charset val="134"/>
      </rPr>
      <t>㎞</t>
    </r>
    <r>
      <rPr>
        <sz val="28"/>
        <rFont val="方正仿宋简体"/>
        <charset val="134"/>
      </rPr>
      <t>，配套相关附属设施。项目建成后，所形成的固定资产纳入衔接项目资产管理，权属归建设单位所有。</t>
    </r>
  </si>
  <si>
    <r>
      <rPr>
        <sz val="28"/>
        <rFont val="方正仿宋简体"/>
        <charset val="134"/>
      </rPr>
      <t>王晓菲、贾中元</t>
    </r>
  </si>
  <si>
    <r>
      <rPr>
        <sz val="28"/>
        <rFont val="方正仿宋简体"/>
        <charset val="0"/>
      </rPr>
      <t>已于</t>
    </r>
    <r>
      <rPr>
        <sz val="28"/>
        <rFont val="Times New Roman"/>
        <charset val="0"/>
      </rPr>
      <t>3</t>
    </r>
    <r>
      <rPr>
        <sz val="28"/>
        <rFont val="方正仿宋简体"/>
        <charset val="0"/>
      </rPr>
      <t>月</t>
    </r>
    <r>
      <rPr>
        <sz val="28"/>
        <rFont val="Times New Roman"/>
        <charset val="0"/>
      </rPr>
      <t>5</t>
    </r>
    <r>
      <rPr>
        <sz val="28"/>
        <rFont val="方正仿宋简体"/>
        <charset val="0"/>
      </rPr>
      <t>日签订合同，</t>
    </r>
    <r>
      <rPr>
        <sz val="28"/>
        <rFont val="Times New Roman"/>
        <charset val="0"/>
      </rPr>
      <t>5</t>
    </r>
    <r>
      <rPr>
        <sz val="28"/>
        <rFont val="方正仿宋简体"/>
        <charset val="0"/>
      </rPr>
      <t>月</t>
    </r>
    <r>
      <rPr>
        <sz val="28"/>
        <rFont val="Times New Roman"/>
        <charset val="0"/>
      </rPr>
      <t>13</t>
    </r>
    <r>
      <rPr>
        <sz val="28"/>
        <rFont val="方正仿宋简体"/>
        <charset val="0"/>
      </rPr>
      <t>日联合验收。</t>
    </r>
  </si>
  <si>
    <r>
      <rPr>
        <sz val="28"/>
        <rFont val="方正仿宋简体"/>
        <charset val="0"/>
      </rPr>
      <t>巴发改项目〔</t>
    </r>
    <r>
      <rPr>
        <sz val="28"/>
        <rFont val="Times New Roman"/>
        <charset val="0"/>
      </rPr>
      <t>2024</t>
    </r>
    <r>
      <rPr>
        <sz val="28"/>
        <rFont val="方正仿宋简体"/>
        <charset val="0"/>
      </rPr>
      <t>〕</t>
    </r>
    <r>
      <rPr>
        <sz val="28"/>
        <rFont val="Times New Roman"/>
        <charset val="0"/>
      </rPr>
      <t>7</t>
    </r>
    <r>
      <rPr>
        <sz val="28"/>
        <rFont val="方正仿宋简体"/>
        <charset val="0"/>
      </rPr>
      <t>号</t>
    </r>
  </si>
  <si>
    <t>2401-653130-18-01-521305</t>
  </si>
  <si>
    <r>
      <rPr>
        <sz val="28"/>
        <rFont val="方正仿宋简体"/>
        <charset val="134"/>
      </rPr>
      <t>巴水保承诺字〔</t>
    </r>
    <r>
      <rPr>
        <sz val="28"/>
        <rFont val="Times New Roman"/>
        <charset val="134"/>
      </rPr>
      <t>2024</t>
    </r>
    <r>
      <rPr>
        <sz val="28"/>
        <rFont val="方正仿宋简体"/>
        <charset val="134"/>
      </rPr>
      <t>〕</t>
    </r>
    <r>
      <rPr>
        <sz val="28"/>
        <rFont val="Times New Roman"/>
        <charset val="134"/>
      </rPr>
      <t>4</t>
    </r>
    <r>
      <rPr>
        <sz val="28"/>
        <rFont val="方正仿宋简体"/>
        <charset val="134"/>
      </rPr>
      <t>号</t>
    </r>
  </si>
  <si>
    <r>
      <rPr>
        <sz val="28"/>
        <rFont val="方正仿宋简体"/>
        <charset val="0"/>
      </rPr>
      <t>新疆众泰恒基建设工程有限公司</t>
    </r>
  </si>
  <si>
    <r>
      <rPr>
        <sz val="28"/>
        <rFont val="方正仿宋简体"/>
        <charset val="134"/>
      </rPr>
      <t>巴楚县阿瓦提镇</t>
    </r>
    <r>
      <rPr>
        <sz val="28"/>
        <rFont val="Times New Roman"/>
        <charset val="134"/>
      </rPr>
      <t>2024</t>
    </r>
    <r>
      <rPr>
        <sz val="28"/>
        <rFont val="方正仿宋简体"/>
        <charset val="134"/>
      </rPr>
      <t>年中央财政以工代赈项目</t>
    </r>
  </si>
  <si>
    <r>
      <rPr>
        <b/>
        <sz val="28"/>
        <rFont val="方正仿宋简体"/>
        <charset val="134"/>
      </rPr>
      <t>总投资：</t>
    </r>
    <r>
      <rPr>
        <sz val="28"/>
        <rFont val="Times New Roman"/>
        <charset val="134"/>
      </rPr>
      <t>395</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新建道路</t>
    </r>
    <r>
      <rPr>
        <sz val="28"/>
        <rFont val="Times New Roman"/>
        <charset val="134"/>
      </rPr>
      <t>6.338km</t>
    </r>
    <r>
      <rPr>
        <sz val="28"/>
        <rFont val="方正仿宋简体"/>
        <charset val="134"/>
      </rPr>
      <t>，配套相关附属设施。项目建成后，所形成的固定资产纳入衔接项目资产管理，权属归建设单位所有。</t>
    </r>
  </si>
  <si>
    <r>
      <rPr>
        <sz val="28"/>
        <rFont val="方正仿宋简体"/>
        <charset val="134"/>
      </rPr>
      <t>王晓菲、刘</t>
    </r>
    <r>
      <rPr>
        <sz val="28"/>
        <rFont val="Times New Roman"/>
        <charset val="134"/>
      </rPr>
      <t xml:space="preserve">  </t>
    </r>
    <r>
      <rPr>
        <sz val="28"/>
        <rFont val="方正仿宋简体"/>
        <charset val="134"/>
      </rPr>
      <t>鑫</t>
    </r>
  </si>
  <si>
    <r>
      <rPr>
        <sz val="28"/>
        <rFont val="方正仿宋简体"/>
        <charset val="134"/>
      </rPr>
      <t>已经办理立项批复</t>
    </r>
  </si>
  <si>
    <r>
      <rPr>
        <sz val="28"/>
        <rFont val="方正仿宋简体"/>
        <charset val="134"/>
      </rPr>
      <t>已于</t>
    </r>
    <r>
      <rPr>
        <sz val="28"/>
        <rFont val="Times New Roman"/>
        <charset val="134"/>
      </rPr>
      <t>3</t>
    </r>
    <r>
      <rPr>
        <sz val="28"/>
        <rFont val="方正仿宋简体"/>
        <charset val="134"/>
      </rPr>
      <t>月</t>
    </r>
    <r>
      <rPr>
        <sz val="28"/>
        <rFont val="Times New Roman"/>
        <charset val="134"/>
      </rPr>
      <t>4</t>
    </r>
    <r>
      <rPr>
        <sz val="28"/>
        <rFont val="方正仿宋简体"/>
        <charset val="134"/>
      </rPr>
      <t>日与新疆水夫建筑工程有限公司签订合同，目前已完成路基报验、沥青混凝土面层铺筑，主体已完工，安装附属设施已完成，等待交竣工验收。</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</si>
  <si>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12</t>
    </r>
    <r>
      <rPr>
        <sz val="28"/>
        <rFont val="方正仿宋简体"/>
        <charset val="0"/>
      </rPr>
      <t>号</t>
    </r>
  </si>
  <si>
    <r>
      <rPr>
        <sz val="28"/>
        <rFont val="方正仿宋简体"/>
        <charset val="134"/>
      </rPr>
      <t>巴水保承诺字〔</t>
    </r>
    <r>
      <rPr>
        <sz val="28"/>
        <rFont val="Times New Roman"/>
        <charset val="134"/>
      </rPr>
      <t>2024</t>
    </r>
    <r>
      <rPr>
        <sz val="28"/>
        <rFont val="方正仿宋简体"/>
        <charset val="134"/>
      </rPr>
      <t>〕</t>
    </r>
    <r>
      <rPr>
        <sz val="28"/>
        <rFont val="Times New Roman"/>
        <charset val="134"/>
      </rPr>
      <t>2</t>
    </r>
    <r>
      <rPr>
        <sz val="28"/>
        <rFont val="方正仿宋简体"/>
        <charset val="134"/>
      </rPr>
      <t>号</t>
    </r>
  </si>
  <si>
    <r>
      <rPr>
        <sz val="28"/>
        <rFont val="方正仿宋简体"/>
        <charset val="134"/>
      </rPr>
      <t>巴楚县</t>
    </r>
    <r>
      <rPr>
        <sz val="28"/>
        <rFont val="Times New Roman"/>
        <charset val="134"/>
      </rPr>
      <t>2024</t>
    </r>
    <r>
      <rPr>
        <sz val="28"/>
        <rFont val="方正仿宋简体"/>
        <charset val="134"/>
      </rPr>
      <t>年阿拉格尔乡斗渠建设项目</t>
    </r>
  </si>
  <si>
    <r>
      <rPr>
        <b/>
        <sz val="28"/>
        <rFont val="方正仿宋简体"/>
        <charset val="134"/>
      </rPr>
      <t>总投资：</t>
    </r>
    <r>
      <rPr>
        <sz val="28"/>
        <rFont val="Times New Roman"/>
        <charset val="134"/>
      </rPr>
      <t>1250</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新建斗渠</t>
    </r>
    <r>
      <rPr>
        <sz val="28"/>
        <rFont val="Times New Roman"/>
        <charset val="134"/>
      </rPr>
      <t>12.346km</t>
    </r>
    <r>
      <rPr>
        <sz val="28"/>
        <rFont val="方正仿宋简体"/>
        <charset val="134"/>
      </rPr>
      <t>，配套建设相关附属设施。项目建成后，所形成的固定资产纳入衔接项目资产管理，权属归建设所有。</t>
    </r>
  </si>
  <si>
    <r>
      <rPr>
        <sz val="28"/>
        <rFont val="方正仿宋简体"/>
        <charset val="134"/>
      </rPr>
      <t>祁秀文、李鹏辉</t>
    </r>
  </si>
  <si>
    <r>
      <rPr>
        <sz val="28"/>
        <rFont val="方正仿宋简体"/>
        <charset val="0"/>
      </rPr>
      <t>已于</t>
    </r>
    <r>
      <rPr>
        <sz val="28"/>
        <rFont val="Times New Roman"/>
        <charset val="0"/>
      </rPr>
      <t>3</t>
    </r>
    <r>
      <rPr>
        <sz val="28"/>
        <rFont val="方正仿宋简体"/>
        <charset val="0"/>
      </rPr>
      <t>月</t>
    </r>
    <r>
      <rPr>
        <sz val="28"/>
        <rFont val="Times New Roman"/>
        <charset val="0"/>
      </rPr>
      <t>28</t>
    </r>
    <r>
      <rPr>
        <sz val="28"/>
        <rFont val="方正仿宋简体"/>
        <charset val="0"/>
      </rPr>
      <t>日与新疆鼎昌建设工程有限公司签订合同，目前已完成已完成渠道开挖</t>
    </r>
    <r>
      <rPr>
        <sz val="28"/>
        <rFont val="Times New Roman"/>
        <charset val="0"/>
      </rPr>
      <t>200</t>
    </r>
    <r>
      <rPr>
        <sz val="28"/>
        <rFont val="方正仿宋简体"/>
        <charset val="0"/>
      </rPr>
      <t>米，预制渠安装和回填</t>
    </r>
    <r>
      <rPr>
        <sz val="28"/>
        <rFont val="Times New Roman"/>
        <charset val="0"/>
      </rPr>
      <t>3600</t>
    </r>
    <r>
      <rPr>
        <sz val="28"/>
        <rFont val="方正仿宋简体"/>
        <charset val="0"/>
      </rPr>
      <t>米；现浇渠浇筑</t>
    </r>
    <r>
      <rPr>
        <sz val="28"/>
        <rFont val="Times New Roman"/>
        <charset val="0"/>
      </rPr>
      <t>668</t>
    </r>
    <r>
      <rPr>
        <sz val="28"/>
        <rFont val="方正仿宋简体"/>
        <charset val="0"/>
      </rPr>
      <t>米；现场浇筑建筑物</t>
    </r>
    <r>
      <rPr>
        <sz val="28"/>
        <rFont val="Times New Roman"/>
        <charset val="0"/>
      </rPr>
      <t>41</t>
    </r>
    <r>
      <rPr>
        <sz val="28"/>
        <rFont val="方正仿宋简体"/>
        <charset val="0"/>
      </rPr>
      <t>个，工程形象进度</t>
    </r>
    <r>
      <rPr>
        <sz val="28"/>
        <rFont val="Times New Roman"/>
        <charset val="0"/>
      </rPr>
      <t>90%</t>
    </r>
    <r>
      <rPr>
        <sz val="28"/>
        <rFont val="方正仿宋简体"/>
        <charset val="0"/>
      </rPr>
      <t>。</t>
    </r>
    <r>
      <rPr>
        <sz val="28"/>
        <rFont val="Times New Roman"/>
        <charset val="0"/>
      </rPr>
      <t>3</t>
    </r>
    <r>
      <rPr>
        <sz val="28"/>
        <rFont val="方正仿宋简体"/>
        <charset val="0"/>
      </rPr>
      <t>月</t>
    </r>
    <r>
      <rPr>
        <sz val="28"/>
        <rFont val="Times New Roman"/>
        <charset val="0"/>
      </rPr>
      <t>24</t>
    </r>
    <r>
      <rPr>
        <sz val="28"/>
        <rFont val="方正仿宋简体"/>
        <charset val="0"/>
      </rPr>
      <t>日开工，原计划</t>
    </r>
    <r>
      <rPr>
        <sz val="28"/>
        <rFont val="Times New Roman"/>
        <charset val="0"/>
      </rPr>
      <t>5</t>
    </r>
    <r>
      <rPr>
        <sz val="28"/>
        <rFont val="方正仿宋简体"/>
        <charset val="0"/>
      </rPr>
      <t>月</t>
    </r>
    <r>
      <rPr>
        <sz val="28"/>
        <rFont val="Times New Roman"/>
        <charset val="0"/>
      </rPr>
      <t>30</t>
    </r>
    <r>
      <rPr>
        <sz val="28"/>
        <rFont val="方正仿宋简体"/>
        <charset val="0"/>
      </rPr>
      <t>日竣工，因等待收割麦种需延期至</t>
    </r>
    <r>
      <rPr>
        <sz val="28"/>
        <rFont val="Times New Roman"/>
        <charset val="0"/>
      </rPr>
      <t>6</t>
    </r>
    <r>
      <rPr>
        <sz val="28"/>
        <rFont val="方正仿宋简体"/>
        <charset val="0"/>
      </rPr>
      <t>月</t>
    </r>
    <r>
      <rPr>
        <sz val="28"/>
        <rFont val="Times New Roman"/>
        <charset val="0"/>
      </rPr>
      <t>20</t>
    </r>
    <r>
      <rPr>
        <sz val="28"/>
        <rFont val="方正仿宋简体"/>
        <charset val="0"/>
      </rPr>
      <t>日竣工。</t>
    </r>
  </si>
  <si>
    <r>
      <rPr>
        <sz val="28"/>
        <rFont val="方正仿宋简体"/>
        <charset val="0"/>
      </rPr>
      <t>巴发改项目〔</t>
    </r>
    <r>
      <rPr>
        <sz val="28"/>
        <rFont val="Times New Roman"/>
        <charset val="0"/>
      </rPr>
      <t>2024</t>
    </r>
    <r>
      <rPr>
        <sz val="28"/>
        <rFont val="方正仿宋简体"/>
        <charset val="0"/>
      </rPr>
      <t>〕</t>
    </r>
    <r>
      <rPr>
        <sz val="28"/>
        <rFont val="Times New Roman"/>
        <charset val="0"/>
      </rPr>
      <t>30</t>
    </r>
    <r>
      <rPr>
        <sz val="28"/>
        <rFont val="方正仿宋简体"/>
        <charset val="0"/>
      </rPr>
      <t>号</t>
    </r>
  </si>
  <si>
    <t>2402-653130-19-01-576491</t>
  </si>
  <si>
    <r>
      <rPr>
        <sz val="28"/>
        <rFont val="方正仿宋简体"/>
        <charset val="134"/>
      </rPr>
      <t>巴水保字</t>
    </r>
    <r>
      <rPr>
        <sz val="28"/>
        <rFont val="Times New Roman"/>
        <charset val="134"/>
      </rPr>
      <t>[2024]19</t>
    </r>
    <r>
      <rPr>
        <sz val="28"/>
        <rFont val="方正仿宋简体"/>
        <charset val="134"/>
      </rPr>
      <t>号</t>
    </r>
  </si>
  <si>
    <t>http://www.ggzykashi.cn/jyxx/001003/001003001/20240222/cfa80234-26f4-4b15-b6a7-24c25e40c79a.html</t>
  </si>
  <si>
    <t>http://www.ggzykashi.cn/jyxx/001003/001003004/20240318/9cb0a75f-925b-4e16-857e-07e05ecae61e.html</t>
  </si>
  <si>
    <t>E6531003908001395</t>
  </si>
  <si>
    <r>
      <rPr>
        <sz val="28"/>
        <rFont val="方正仿宋简体"/>
        <charset val="0"/>
      </rPr>
      <t>新疆鼎昌建设工程有限公司</t>
    </r>
  </si>
  <si>
    <r>
      <rPr>
        <b/>
        <sz val="28"/>
        <rFont val="方正仿宋简体"/>
        <charset val="134"/>
      </rPr>
      <t>总投资：</t>
    </r>
    <r>
      <rPr>
        <sz val="28"/>
        <rFont val="Times New Roman"/>
        <charset val="134"/>
      </rPr>
      <t>26</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为巴楚县</t>
    </r>
    <r>
      <rPr>
        <sz val="28"/>
        <rFont val="Times New Roman"/>
        <charset val="134"/>
      </rPr>
      <t>6627</t>
    </r>
    <r>
      <rPr>
        <sz val="28"/>
        <rFont val="方正仿宋简体"/>
        <charset val="134"/>
      </rPr>
      <t>户监测对象发放低氟边销茶，按照每户</t>
    </r>
    <r>
      <rPr>
        <sz val="28"/>
        <rFont val="Times New Roman"/>
        <charset val="134"/>
      </rPr>
      <t>2</t>
    </r>
    <r>
      <rPr>
        <sz val="28"/>
        <rFont val="方正仿宋简体"/>
        <charset val="134"/>
      </rPr>
      <t>公斤进行发放，每公斤</t>
    </r>
    <r>
      <rPr>
        <sz val="28"/>
        <rFont val="Times New Roman"/>
        <charset val="134"/>
      </rPr>
      <t>19.62</t>
    </r>
    <r>
      <rPr>
        <sz val="28"/>
        <rFont val="方正仿宋简体"/>
        <charset val="134"/>
      </rPr>
      <t>元。</t>
    </r>
  </si>
  <si>
    <r>
      <rPr>
        <sz val="28"/>
        <rFont val="方正仿宋简体"/>
        <charset val="134"/>
      </rPr>
      <t>县委统战部</t>
    </r>
  </si>
  <si>
    <r>
      <rPr>
        <sz val="28"/>
        <rFont val="方正仿宋简体"/>
        <charset val="0"/>
      </rPr>
      <t>已于</t>
    </r>
    <r>
      <rPr>
        <sz val="28"/>
        <rFont val="Times New Roman"/>
        <charset val="0"/>
      </rPr>
      <t>5</t>
    </r>
    <r>
      <rPr>
        <sz val="28"/>
        <rFont val="方正仿宋简体"/>
        <charset val="0"/>
      </rPr>
      <t>月</t>
    </r>
    <r>
      <rPr>
        <sz val="28"/>
        <rFont val="Times New Roman"/>
        <charset val="0"/>
      </rPr>
      <t>22</t>
    </r>
    <r>
      <rPr>
        <sz val="28"/>
        <rFont val="方正仿宋简体"/>
        <charset val="0"/>
      </rPr>
      <t>日签订合同。</t>
    </r>
  </si>
  <si>
    <t>http://www.ccgp-xinjiang.gov.cn/site/detail?categoryCode=ZcyAnnouncement&amp;parentId=3661&amp;articleId=znx+TTX3uzbtRlY2rXYdXw==&amp;utm=site.site-PC-42169.1045-pc-wsg-mainSearchPage-front.16.7fa32590e67311ee8f1ed3573423d396</t>
  </si>
  <si>
    <t>http://www.ccgp-xinjiang.gov.cn/site/detail?categoryCode=ZcyAnnouncement&amp;parentId=3661&amp;articleId=EBMrvwXpbvwGUHO4h0SX6A==&amp;utm=site.site-PC-42169.1045-pc-wsg-mainSearchPage-front.6.1e82e24019af11ef9433ff95c41b1833</t>
  </si>
  <si>
    <t>2311101000011155157</t>
  </si>
  <si>
    <r>
      <rPr>
        <sz val="28"/>
        <rFont val="方正仿宋简体"/>
        <charset val="0"/>
      </rPr>
      <t>喀什卓鼎盛鑫商贸有限公司</t>
    </r>
  </si>
  <si>
    <r>
      <rPr>
        <sz val="28"/>
        <rFont val="方正仿宋简体"/>
        <charset val="134"/>
      </rPr>
      <t>巴楚县国有欠发达牧场配套挤奶车间建设项目</t>
    </r>
  </si>
  <si>
    <r>
      <rPr>
        <b/>
        <sz val="28"/>
        <rFont val="方正仿宋简体"/>
        <charset val="134"/>
      </rPr>
      <t>总投资：</t>
    </r>
    <r>
      <rPr>
        <sz val="28"/>
        <rFont val="Times New Roman"/>
        <charset val="134"/>
      </rPr>
      <t>83</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新建挤奶车间</t>
    </r>
    <r>
      <rPr>
        <sz val="28"/>
        <rFont val="Times New Roman"/>
        <charset val="134"/>
      </rPr>
      <t>1</t>
    </r>
    <r>
      <rPr>
        <sz val="28"/>
        <rFont val="方正仿宋简体"/>
        <charset val="134"/>
      </rPr>
      <t>座，建筑面积</t>
    </r>
    <r>
      <rPr>
        <sz val="28"/>
        <rFont val="Times New Roman"/>
        <charset val="134"/>
      </rPr>
      <t>280</t>
    </r>
    <r>
      <rPr>
        <sz val="28"/>
        <rFont val="宋体"/>
        <charset val="134"/>
      </rPr>
      <t>㎡</t>
    </r>
    <r>
      <rPr>
        <sz val="28"/>
        <rFont val="方正仿宋简体"/>
        <charset val="134"/>
      </rPr>
      <t>，配套水电等相关附属设施设备。项目建成后，所形成的固定资产纳入衔接项目资产管理，权属归巴楚县夏马勒牧场（巴楚县丰和畜牧业发展有限公司）所有。</t>
    </r>
  </si>
  <si>
    <r>
      <rPr>
        <sz val="28"/>
        <rFont val="方正仿宋简体"/>
        <charset val="0"/>
      </rPr>
      <t>已于</t>
    </r>
    <r>
      <rPr>
        <sz val="28"/>
        <rFont val="Times New Roman"/>
        <charset val="0"/>
      </rPr>
      <t>3</t>
    </r>
    <r>
      <rPr>
        <sz val="28"/>
        <rFont val="方正仿宋简体"/>
        <charset val="0"/>
      </rPr>
      <t>月</t>
    </r>
    <r>
      <rPr>
        <sz val="28"/>
        <rFont val="Times New Roman"/>
        <charset val="0"/>
      </rPr>
      <t>25</t>
    </r>
    <r>
      <rPr>
        <sz val="28"/>
        <rFont val="方正仿宋简体"/>
        <charset val="0"/>
      </rPr>
      <t>日签订合同，</t>
    </r>
    <r>
      <rPr>
        <sz val="28"/>
        <rFont val="Times New Roman"/>
        <charset val="0"/>
      </rPr>
      <t>5</t>
    </r>
    <r>
      <rPr>
        <sz val="28"/>
        <rFont val="方正仿宋简体"/>
        <charset val="0"/>
      </rPr>
      <t>月</t>
    </r>
    <r>
      <rPr>
        <sz val="28"/>
        <rFont val="Times New Roman"/>
        <charset val="0"/>
      </rPr>
      <t>20</t>
    </r>
    <r>
      <rPr>
        <sz val="28"/>
        <rFont val="方正仿宋简体"/>
        <charset val="0"/>
      </rPr>
      <t>日完工，</t>
    </r>
    <r>
      <rPr>
        <sz val="28"/>
        <rFont val="Times New Roman"/>
        <charset val="0"/>
      </rPr>
      <t>5</t>
    </r>
    <r>
      <rPr>
        <sz val="28"/>
        <rFont val="方正仿宋简体"/>
        <charset val="0"/>
      </rPr>
      <t>月</t>
    </r>
    <r>
      <rPr>
        <sz val="28"/>
        <rFont val="Times New Roman"/>
        <charset val="0"/>
      </rPr>
      <t>25</t>
    </r>
    <r>
      <rPr>
        <sz val="28"/>
        <rFont val="方正仿宋简体"/>
        <charset val="0"/>
      </rPr>
      <t>日已完成工程结算审计。</t>
    </r>
  </si>
  <si>
    <r>
      <rPr>
        <sz val="28"/>
        <rFont val="方正仿宋简体"/>
        <charset val="0"/>
      </rPr>
      <t>巴发改项目〔</t>
    </r>
    <r>
      <rPr>
        <sz val="28"/>
        <rFont val="Times New Roman"/>
        <charset val="0"/>
      </rPr>
      <t>2024</t>
    </r>
    <r>
      <rPr>
        <sz val="28"/>
        <rFont val="方正仿宋简体"/>
        <charset val="0"/>
      </rPr>
      <t>〕</t>
    </r>
    <r>
      <rPr>
        <sz val="28"/>
        <rFont val="Times New Roman"/>
        <charset val="0"/>
      </rPr>
      <t>51</t>
    </r>
    <r>
      <rPr>
        <sz val="28"/>
        <rFont val="方正仿宋简体"/>
        <charset val="0"/>
      </rPr>
      <t>号</t>
    </r>
  </si>
  <si>
    <t>2402-653130-20-01-737442</t>
  </si>
  <si>
    <r>
      <rPr>
        <sz val="28"/>
        <rFont val="宋体"/>
        <charset val="0"/>
      </rPr>
      <t>新疆中信虹雨建设工程有限公司</t>
    </r>
  </si>
  <si>
    <r>
      <rPr>
        <sz val="28"/>
        <rFont val="方正仿宋简体"/>
        <charset val="134"/>
      </rPr>
      <t>巴楚县</t>
    </r>
    <r>
      <rPr>
        <sz val="28"/>
        <rFont val="Times New Roman"/>
        <charset val="134"/>
      </rPr>
      <t>2024</t>
    </r>
    <r>
      <rPr>
        <sz val="28"/>
        <rFont val="方正仿宋简体"/>
        <charset val="134"/>
      </rPr>
      <t>年下河国有林场人居环境整治项目</t>
    </r>
  </si>
  <si>
    <r>
      <rPr>
        <sz val="28"/>
        <rFont val="方正仿宋简体"/>
        <charset val="134"/>
      </rPr>
      <t>下河国有林管理局</t>
    </r>
  </si>
  <si>
    <r>
      <rPr>
        <sz val="28"/>
        <rFont val="方正仿宋简体"/>
        <charset val="134"/>
      </rPr>
      <t>刘建军、伊尔夏提</t>
    </r>
    <r>
      <rPr>
        <sz val="28"/>
        <rFont val="Times New Roman"/>
        <charset val="134"/>
      </rPr>
      <t>·</t>
    </r>
    <r>
      <rPr>
        <sz val="28"/>
        <rFont val="方正仿宋简体"/>
        <charset val="134"/>
      </rPr>
      <t>安外尔</t>
    </r>
  </si>
  <si>
    <r>
      <rPr>
        <sz val="28"/>
        <rFont val="方正仿宋简体"/>
        <charset val="0"/>
      </rPr>
      <t>已于</t>
    </r>
    <r>
      <rPr>
        <sz val="28"/>
        <rFont val="Times New Roman"/>
        <charset val="0"/>
      </rPr>
      <t>5</t>
    </r>
    <r>
      <rPr>
        <sz val="28"/>
        <rFont val="方正仿宋简体"/>
        <charset val="0"/>
      </rPr>
      <t>月</t>
    </r>
    <r>
      <rPr>
        <sz val="28"/>
        <rFont val="Times New Roman"/>
        <charset val="0"/>
      </rPr>
      <t>7</t>
    </r>
    <r>
      <rPr>
        <sz val="28"/>
        <rFont val="方正仿宋简体"/>
        <charset val="0"/>
      </rPr>
      <t>日开标，已于</t>
    </r>
    <r>
      <rPr>
        <sz val="28"/>
        <rFont val="Times New Roman"/>
        <charset val="0"/>
      </rPr>
      <t>5</t>
    </r>
    <r>
      <rPr>
        <sz val="28"/>
        <rFont val="方正仿宋简体"/>
        <charset val="0"/>
      </rPr>
      <t>月</t>
    </r>
    <r>
      <rPr>
        <sz val="28"/>
        <rFont val="Times New Roman"/>
        <charset val="0"/>
      </rPr>
      <t>10</t>
    </r>
    <r>
      <rPr>
        <sz val="28"/>
        <rFont val="方正仿宋简体"/>
        <charset val="0"/>
      </rPr>
      <t>日已与新疆裕盛源建筑安装有限公司签订合同，目前工程形象进度</t>
    </r>
    <r>
      <rPr>
        <sz val="28"/>
        <rFont val="Times New Roman"/>
        <charset val="0"/>
      </rPr>
      <t>20%</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</si>
  <si>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115</t>
    </r>
    <r>
      <rPr>
        <sz val="28"/>
        <rFont val="方正仿宋简体"/>
        <charset val="0"/>
      </rPr>
      <t>号</t>
    </r>
  </si>
  <si>
    <t>2404-653130-15-01-679489</t>
  </si>
  <si>
    <t>巴楚县政府采购中心</t>
  </si>
  <si>
    <t>http://www.ccgp-xinjiang.gov.cn/site/detail?parentId=3661&amp;articleId=ffRfTcxVYPR9NBPIXT2eIA==&amp;utm=site.site-PC-42166.1024-pc-wsg-secondLevelPage-front.1.b2551b10015311ef9b2eef55c9c70f39</t>
  </si>
  <si>
    <t>http://www.ccgp-xinjiang.gov.cn/site/detail?categoryCode=ZcyAnnouncement&amp;parentId=3661&amp;articleId=79viIo8x4Jae+4xLA83uCQ==&amp;utm=site.site-PC-42169.1045-pc-wsg-mainSearchPage-front.1.2f86e9e015a611ef993ce13b0ac0bc0a</t>
  </si>
  <si>
    <r>
      <rPr>
        <sz val="28"/>
        <rFont val="Times New Roman"/>
        <charset val="0"/>
      </rPr>
      <t>KSBCX(CS)2024-05</t>
    </r>
    <r>
      <rPr>
        <sz val="28"/>
        <rFont val="宋体"/>
        <charset val="0"/>
      </rPr>
      <t>号</t>
    </r>
  </si>
  <si>
    <t>新疆裕盛源建筑安装有限公司</t>
  </si>
  <si>
    <r>
      <rPr>
        <sz val="28"/>
        <rFont val="方正仿宋简体"/>
        <charset val="134"/>
      </rPr>
      <t>巴楚县</t>
    </r>
    <r>
      <rPr>
        <sz val="28"/>
        <rFont val="Times New Roman"/>
        <charset val="134"/>
      </rPr>
      <t>2024</t>
    </r>
    <r>
      <rPr>
        <sz val="28"/>
        <rFont val="方正仿宋简体"/>
        <charset val="134"/>
      </rPr>
      <t>年夏马勒国有林场管护站基础设施建设项目</t>
    </r>
  </si>
  <si>
    <r>
      <rPr>
        <b/>
        <sz val="24"/>
        <rFont val="方正仿宋简体"/>
        <charset val="134"/>
      </rPr>
      <t>总投资：</t>
    </r>
    <r>
      <rPr>
        <sz val="24"/>
        <rFont val="Times New Roman"/>
        <charset val="134"/>
      </rPr>
      <t>266</t>
    </r>
    <r>
      <rPr>
        <sz val="24"/>
        <rFont val="方正仿宋简体"/>
        <charset val="134"/>
      </rPr>
      <t>万元</t>
    </r>
    <r>
      <rPr>
        <sz val="24"/>
        <rFont val="Times New Roman"/>
        <charset val="134"/>
      </rPr>
      <t xml:space="preserve">
</t>
    </r>
    <r>
      <rPr>
        <b/>
        <sz val="24"/>
        <rFont val="方正仿宋简体"/>
        <charset val="134"/>
      </rPr>
      <t>建设内容：</t>
    </r>
    <r>
      <rPr>
        <sz val="24"/>
        <rFont val="方正仿宋简体"/>
        <charset val="134"/>
      </rPr>
      <t>新建自来水管网</t>
    </r>
    <r>
      <rPr>
        <sz val="24"/>
        <rFont val="Times New Roman"/>
        <charset val="134"/>
      </rPr>
      <t>5.1km</t>
    </r>
    <r>
      <rPr>
        <sz val="24"/>
        <rFont val="方正仿宋简体"/>
        <charset val="134"/>
      </rPr>
      <t>、架设电力电缆</t>
    </r>
    <r>
      <rPr>
        <sz val="24"/>
        <rFont val="Times New Roman"/>
        <charset val="134"/>
      </rPr>
      <t>18.685km</t>
    </r>
    <r>
      <rPr>
        <sz val="24"/>
        <rFont val="方正仿宋简体"/>
        <charset val="134"/>
      </rPr>
      <t>、搭设彩钢棚</t>
    </r>
    <r>
      <rPr>
        <sz val="24"/>
        <rFont val="Times New Roman"/>
        <charset val="134"/>
      </rPr>
      <t>960</t>
    </r>
    <r>
      <rPr>
        <sz val="24"/>
        <rFont val="宋体"/>
        <charset val="134"/>
      </rPr>
      <t>㎡</t>
    </r>
    <r>
      <rPr>
        <sz val="24"/>
        <rFont val="方正仿宋简体"/>
        <charset val="134"/>
      </rPr>
      <t>、地面硬化</t>
    </r>
    <r>
      <rPr>
        <sz val="24"/>
        <rFont val="Times New Roman"/>
        <charset val="134"/>
      </rPr>
      <t>960</t>
    </r>
    <r>
      <rPr>
        <sz val="24"/>
        <rFont val="宋体"/>
        <charset val="134"/>
      </rPr>
      <t>㎡</t>
    </r>
    <r>
      <rPr>
        <sz val="24"/>
        <rFont val="方正仿宋简体"/>
        <charset val="134"/>
      </rPr>
      <t>；购置安装</t>
    </r>
    <r>
      <rPr>
        <sz val="24"/>
        <rFont val="Times New Roman"/>
        <charset val="134"/>
      </rPr>
      <t>50KVA</t>
    </r>
    <r>
      <rPr>
        <sz val="24"/>
        <rFont val="方正仿宋简体"/>
        <charset val="134"/>
      </rPr>
      <t>变压器</t>
    </r>
    <r>
      <rPr>
        <sz val="24"/>
        <rFont val="Times New Roman"/>
        <charset val="134"/>
      </rPr>
      <t>2</t>
    </r>
    <r>
      <rPr>
        <sz val="24"/>
        <rFont val="方正仿宋简体"/>
        <charset val="134"/>
      </rPr>
      <t>台、</t>
    </r>
    <r>
      <rPr>
        <sz val="24"/>
        <rFont val="Times New Roman"/>
        <charset val="134"/>
      </rPr>
      <t>20</t>
    </r>
    <r>
      <rPr>
        <sz val="24"/>
        <rFont val="宋体"/>
        <charset val="134"/>
      </rPr>
      <t>㎡</t>
    </r>
    <r>
      <rPr>
        <sz val="24"/>
        <rFont val="方正仿宋简体"/>
        <charset val="134"/>
      </rPr>
      <t>水泥吊装房</t>
    </r>
    <r>
      <rPr>
        <sz val="24"/>
        <rFont val="Times New Roman"/>
        <charset val="134"/>
      </rPr>
      <t>2</t>
    </r>
    <r>
      <rPr>
        <sz val="24"/>
        <rFont val="方正仿宋简体"/>
        <charset val="134"/>
      </rPr>
      <t>座；配套相关附属设施。项目建成后，所形成的固定资产纳入衔接项目资产管理，权属归国有林场所有。</t>
    </r>
  </si>
  <si>
    <r>
      <rPr>
        <sz val="28"/>
        <rFont val="方正仿宋简体"/>
        <charset val="134"/>
      </rPr>
      <t>夏马勒国有林管理局</t>
    </r>
  </si>
  <si>
    <r>
      <rPr>
        <sz val="28"/>
        <rFont val="方正仿宋简体"/>
        <charset val="134"/>
      </rPr>
      <t>刘建军、张继翔</t>
    </r>
  </si>
  <si>
    <r>
      <rPr>
        <sz val="28"/>
        <rFont val="方正仿宋简体"/>
        <charset val="0"/>
      </rPr>
      <t>已于</t>
    </r>
    <r>
      <rPr>
        <sz val="28"/>
        <rFont val="Times New Roman"/>
        <charset val="0"/>
      </rPr>
      <t>4</t>
    </r>
    <r>
      <rPr>
        <sz val="28"/>
        <rFont val="方正仿宋简体"/>
        <charset val="0"/>
      </rPr>
      <t>月</t>
    </r>
    <r>
      <rPr>
        <sz val="28"/>
        <rFont val="Times New Roman"/>
        <charset val="0"/>
      </rPr>
      <t>30</t>
    </r>
    <r>
      <rPr>
        <sz val="28"/>
        <rFont val="方正仿宋简体"/>
        <charset val="0"/>
      </rPr>
      <t>日开标，</t>
    </r>
    <r>
      <rPr>
        <sz val="28"/>
        <rFont val="Times New Roman"/>
        <charset val="0"/>
      </rPr>
      <t>5</t>
    </r>
    <r>
      <rPr>
        <sz val="28"/>
        <rFont val="方正仿宋简体"/>
        <charset val="0"/>
      </rPr>
      <t>月</t>
    </r>
    <r>
      <rPr>
        <sz val="28"/>
        <rFont val="Times New Roman"/>
        <charset val="0"/>
      </rPr>
      <t>8</t>
    </r>
    <r>
      <rPr>
        <sz val="28"/>
        <rFont val="方正仿宋简体"/>
        <charset val="0"/>
      </rPr>
      <t>日与唐立工程技术有限公司签订合同，目前正在安装彩钢棚，搭建凉亭，电力设施设备正在进场待安装，工程形象进度</t>
    </r>
    <r>
      <rPr>
        <sz val="28"/>
        <rFont val="Times New Roman"/>
        <charset val="0"/>
      </rPr>
      <t>15%</t>
    </r>
    <r>
      <rPr>
        <sz val="28"/>
        <rFont val="方正仿宋简体"/>
        <charset val="0"/>
      </rPr>
      <t>。</t>
    </r>
  </si>
  <si>
    <r>
      <rPr>
        <sz val="28"/>
        <rFont val="方正仿宋简体"/>
        <charset val="0"/>
      </rPr>
      <t>巴发改项目〔</t>
    </r>
    <r>
      <rPr>
        <sz val="28"/>
        <rFont val="Times New Roman"/>
        <charset val="0"/>
      </rPr>
      <t>2024</t>
    </r>
    <r>
      <rPr>
        <sz val="28"/>
        <rFont val="方正仿宋简体"/>
        <charset val="0"/>
      </rPr>
      <t>〕</t>
    </r>
    <r>
      <rPr>
        <sz val="28"/>
        <rFont val="Times New Roman"/>
        <charset val="0"/>
      </rPr>
      <t>108</t>
    </r>
    <r>
      <rPr>
        <sz val="28"/>
        <rFont val="方正仿宋简体"/>
        <charset val="0"/>
      </rPr>
      <t>号</t>
    </r>
  </si>
  <si>
    <t>2404-653130-64-01-566639</t>
  </si>
  <si>
    <t>http://www.ccgp-xinjiang.gov.cn/site/detail?categoryCode=ZcyAnnouncement&amp;parentId=3661&amp;articleId=yknJ6CpDsEv203nvkldZxQ==&amp;utm=site.site-PC-42169.1045-pc-wsg-mainSearchPage-front.1.a376a4a0005011efbfc297e668ff4278</t>
  </si>
  <si>
    <t>http://www.ccgp-xinjiang.gov.cn/site/detail?categoryCode=ZcyAnnouncement&amp;parentId=3661&amp;articleId=nVcYLB+8+9eMtKlwOfXE6Q==&amp;utm=site.site-PC-42169.1045-pc-wsg-mainSearchPage-front.16.2f86e9e015a611ef993ce13b0ac0bc0a</t>
  </si>
  <si>
    <r>
      <rPr>
        <sz val="28"/>
        <rFont val="Times New Roman"/>
        <charset val="0"/>
      </rPr>
      <t>KSBCX(CS) 2024-04</t>
    </r>
    <r>
      <rPr>
        <sz val="28"/>
        <rFont val="宋体"/>
        <charset val="0"/>
      </rPr>
      <t>号</t>
    </r>
    <r>
      <rPr>
        <sz val="28"/>
        <rFont val="Times New Roman"/>
        <charset val="0"/>
      </rPr>
      <t xml:space="preserve">  </t>
    </r>
  </si>
  <si>
    <t>唐立工程技术有限公司</t>
  </si>
  <si>
    <r>
      <rPr>
        <sz val="72"/>
        <rFont val="方正小标宋简体"/>
        <charset val="134"/>
      </rPr>
      <t>巴楚县</t>
    </r>
    <r>
      <rPr>
        <sz val="72"/>
        <rFont val="Times New Roman"/>
        <charset val="134"/>
      </rPr>
      <t>2024</t>
    </r>
    <r>
      <rPr>
        <sz val="72"/>
        <rFont val="方正小标宋简体"/>
        <charset val="134"/>
      </rPr>
      <t>年衔接资金项目统计表</t>
    </r>
  </si>
  <si>
    <t>计划总投资（万元）</t>
  </si>
  <si>
    <t>招标控制价（万元）</t>
  </si>
  <si>
    <t>施工或采购合同价（万元）</t>
  </si>
  <si>
    <t>发改委批复前期费用（万元）</t>
  </si>
  <si>
    <t>已安排资金（万元）</t>
  </si>
  <si>
    <t>已支付资金</t>
  </si>
  <si>
    <t>支付率</t>
  </si>
  <si>
    <t>工程款或采购款实际支付进度</t>
  </si>
  <si>
    <t>预计结余资金（=安排资金-招标控制价或合同价-前期费用）</t>
  </si>
  <si>
    <t>项目进度(4月18日）</t>
  </si>
  <si>
    <t>4月份未办理资金支付任务</t>
  </si>
  <si>
    <t>预计4月20日前可支付</t>
  </si>
  <si>
    <t>预计4月30日前可支付</t>
  </si>
  <si>
    <t>预计4月份支付资金</t>
  </si>
  <si>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日与新疆神鹿水利水电有限工程有限公司签订合同，正在进行泵房建设，工程形象进度</t>
    </r>
    <r>
      <rPr>
        <sz val="28"/>
        <rFont val="Times New Roman"/>
        <charset val="0"/>
      </rPr>
      <t>10%</t>
    </r>
    <r>
      <rPr>
        <sz val="28"/>
        <rFont val="方正仿宋简体"/>
        <charset val="0"/>
      </rPr>
      <t>。</t>
    </r>
  </si>
  <si>
    <r>
      <rPr>
        <sz val="28"/>
        <rFont val="方正仿宋简体"/>
        <charset val="134"/>
      </rPr>
      <t>巴楚县</t>
    </r>
    <r>
      <rPr>
        <sz val="28"/>
        <rFont val="Times New Roman"/>
        <charset val="134"/>
      </rPr>
      <t>2024</t>
    </r>
    <r>
      <rPr>
        <sz val="28"/>
        <rFont val="方正仿宋简体"/>
        <charset val="134"/>
      </rPr>
      <t>年乡村振兴示范村小市场建设项目</t>
    </r>
    <r>
      <rPr>
        <sz val="28"/>
        <rFont val="Times New Roman"/>
        <charset val="134"/>
      </rPr>
      <t>-</t>
    </r>
    <r>
      <rPr>
        <sz val="28"/>
        <rFont val="方正仿宋简体"/>
        <charset val="134"/>
      </rPr>
      <t>阿瓦提镇小市场建设项目</t>
    </r>
  </si>
  <si>
    <r>
      <rPr>
        <sz val="28"/>
        <rFont val="方正仿宋简体"/>
        <charset val="0"/>
      </rPr>
      <t>已于</t>
    </r>
    <r>
      <rPr>
        <sz val="28"/>
        <rFont val="Times New Roman"/>
        <charset val="0"/>
      </rPr>
      <t>4</t>
    </r>
    <r>
      <rPr>
        <sz val="28"/>
        <rFont val="方正仿宋简体"/>
        <charset val="0"/>
      </rPr>
      <t>月</t>
    </r>
    <r>
      <rPr>
        <sz val="28"/>
        <rFont val="Times New Roman"/>
        <charset val="0"/>
      </rPr>
      <t>11</t>
    </r>
    <r>
      <rPr>
        <sz val="28"/>
        <rFont val="方正仿宋简体"/>
        <charset val="0"/>
      </rPr>
      <t>日已办理施工许可证，目前基础开挖已完成，正在进行基础垫层支模，工程形象进度</t>
    </r>
    <r>
      <rPr>
        <sz val="28"/>
        <rFont val="Times New Roman"/>
        <charset val="0"/>
      </rPr>
      <t>10%</t>
    </r>
  </si>
  <si>
    <r>
      <rPr>
        <sz val="28"/>
        <rFont val="方正仿宋简体"/>
        <charset val="134"/>
      </rPr>
      <t>巴楚县</t>
    </r>
    <r>
      <rPr>
        <sz val="28"/>
        <rFont val="Times New Roman"/>
        <charset val="134"/>
      </rPr>
      <t>2024</t>
    </r>
    <r>
      <rPr>
        <sz val="28"/>
        <rFont val="方正仿宋简体"/>
        <charset val="134"/>
      </rPr>
      <t>年乡村振兴示范村建设项目</t>
    </r>
    <r>
      <rPr>
        <sz val="28"/>
        <rFont val="Times New Roman"/>
        <charset val="134"/>
      </rPr>
      <t>-</t>
    </r>
    <r>
      <rPr>
        <sz val="28"/>
        <rFont val="方正仿宋简体"/>
        <charset val="134"/>
      </rPr>
      <t>阿瓦提镇示范村建设项目</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</si>
  <si>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日与新疆神龙建设工程有限责任公司签订合同，目前厕所、商铺基础已回填，正在夯实，工程形象进度为</t>
    </r>
    <r>
      <rPr>
        <sz val="28"/>
        <rFont val="Times New Roman"/>
        <charset val="0"/>
      </rPr>
      <t>31%</t>
    </r>
    <r>
      <rPr>
        <sz val="28"/>
        <rFont val="方正仿宋简体"/>
        <charset val="0"/>
      </rPr>
      <t>。</t>
    </r>
  </si>
  <si>
    <r>
      <rPr>
        <sz val="28"/>
        <rFont val="方正仿宋简体"/>
        <charset val="134"/>
      </rPr>
      <t>喀什地区巴楚县</t>
    </r>
    <r>
      <rPr>
        <sz val="28"/>
        <rFont val="Times New Roman"/>
        <charset val="134"/>
      </rPr>
      <t>2024</t>
    </r>
    <r>
      <rPr>
        <sz val="28"/>
        <rFont val="方正仿宋简体"/>
        <charset val="134"/>
      </rPr>
      <t>年乡村振兴示范村污水管网建设项目</t>
    </r>
    <r>
      <rPr>
        <sz val="28"/>
        <rFont val="Times New Roman"/>
        <charset val="134"/>
      </rPr>
      <t>-</t>
    </r>
    <r>
      <rPr>
        <sz val="28"/>
        <rFont val="方正仿宋简体"/>
        <charset val="134"/>
      </rPr>
      <t>阿瓦提镇污水管网建设项目</t>
    </r>
  </si>
  <si>
    <r>
      <rPr>
        <sz val="24"/>
        <rFont val="方正仿宋简体"/>
        <charset val="0"/>
      </rPr>
      <t>已于</t>
    </r>
    <r>
      <rPr>
        <sz val="24"/>
        <rFont val="Times New Roman"/>
        <charset val="0"/>
      </rPr>
      <t>3</t>
    </r>
    <r>
      <rPr>
        <sz val="24"/>
        <rFont val="方正仿宋简体"/>
        <charset val="0"/>
      </rPr>
      <t>月</t>
    </r>
    <r>
      <rPr>
        <sz val="24"/>
        <rFont val="Times New Roman"/>
        <charset val="0"/>
      </rPr>
      <t>20</t>
    </r>
    <r>
      <rPr>
        <sz val="24"/>
        <rFont val="方正仿宋简体"/>
        <charset val="0"/>
      </rPr>
      <t>日与新疆神龙建设工程有限责任公司签订合同，目前正在进行管道铺设，已完成</t>
    </r>
    <r>
      <rPr>
        <sz val="24"/>
        <rFont val="Times New Roman"/>
        <charset val="0"/>
      </rPr>
      <t>Dn300</t>
    </r>
    <r>
      <rPr>
        <sz val="24"/>
        <rFont val="方正仿宋简体"/>
        <charset val="0"/>
      </rPr>
      <t>主管道开挖与埋设</t>
    </r>
    <r>
      <rPr>
        <sz val="24"/>
        <rFont val="Times New Roman"/>
        <charset val="0"/>
      </rPr>
      <t>1934</t>
    </r>
    <r>
      <rPr>
        <sz val="24"/>
        <rFont val="方正仿宋简体"/>
        <charset val="0"/>
      </rPr>
      <t>米，检查井安装</t>
    </r>
    <r>
      <rPr>
        <sz val="24"/>
        <rFont val="Times New Roman"/>
        <charset val="0"/>
      </rPr>
      <t>72</t>
    </r>
    <r>
      <rPr>
        <sz val="24"/>
        <rFont val="方正仿宋简体"/>
        <charset val="0"/>
      </rPr>
      <t>座，降水井完成</t>
    </r>
    <r>
      <rPr>
        <sz val="24"/>
        <rFont val="Times New Roman"/>
        <charset val="0"/>
      </rPr>
      <t>10</t>
    </r>
    <r>
      <rPr>
        <sz val="24"/>
        <rFont val="方正仿宋简体"/>
        <charset val="0"/>
      </rPr>
      <t>个。工程形象进度为</t>
    </r>
    <r>
      <rPr>
        <sz val="24"/>
        <rFont val="Times New Roman"/>
        <charset val="0"/>
      </rPr>
      <t>30%</t>
    </r>
    <r>
      <rPr>
        <sz val="24"/>
        <rFont val="方正仿宋简体"/>
        <charset val="0"/>
      </rPr>
      <t>。</t>
    </r>
  </si>
  <si>
    <r>
      <rPr>
        <sz val="28"/>
        <rFont val="方正仿宋简体"/>
        <charset val="0"/>
      </rPr>
      <t>已于</t>
    </r>
    <r>
      <rPr>
        <sz val="26"/>
        <rFont val="Times New Roman"/>
        <charset val="0"/>
      </rPr>
      <t>3</t>
    </r>
    <r>
      <rPr>
        <sz val="26"/>
        <rFont val="方正仿宋简体"/>
        <charset val="0"/>
      </rPr>
      <t>月</t>
    </r>
    <r>
      <rPr>
        <sz val="26"/>
        <rFont val="Times New Roman"/>
        <charset val="0"/>
      </rPr>
      <t>20</t>
    </r>
    <r>
      <rPr>
        <sz val="26"/>
        <rFont val="方正仿宋简体"/>
        <charset val="0"/>
      </rPr>
      <t>日与新疆忠浩建设工程有限公司签订合同，已完成沉砂池开挖</t>
    </r>
    <r>
      <rPr>
        <sz val="26"/>
        <rFont val="Times New Roman"/>
        <charset val="0"/>
      </rPr>
      <t>2</t>
    </r>
    <r>
      <rPr>
        <sz val="26"/>
        <rFont val="方正仿宋简体"/>
        <charset val="0"/>
      </rPr>
      <t>个，净水池垫层商砼浇筑已完成</t>
    </r>
    <r>
      <rPr>
        <sz val="26"/>
        <rFont val="Times New Roman"/>
        <charset val="0"/>
      </rPr>
      <t>2</t>
    </r>
    <r>
      <rPr>
        <sz val="26"/>
        <rFont val="方正仿宋简体"/>
        <charset val="0"/>
      </rPr>
      <t>个，</t>
    </r>
    <r>
      <rPr>
        <sz val="26"/>
        <rFont val="Times New Roman"/>
        <charset val="0"/>
      </rPr>
      <t>2</t>
    </r>
    <r>
      <rPr>
        <sz val="26"/>
        <rFont val="方正仿宋简体"/>
        <charset val="0"/>
      </rPr>
      <t>村</t>
    </r>
    <r>
      <rPr>
        <sz val="26"/>
        <rFont val="Times New Roman"/>
        <charset val="0"/>
      </rPr>
      <t>8</t>
    </r>
    <r>
      <rPr>
        <sz val="26"/>
        <rFont val="方正仿宋简体"/>
        <charset val="0"/>
      </rPr>
      <t>号，</t>
    </r>
    <r>
      <rPr>
        <sz val="26"/>
        <rFont val="Times New Roman"/>
        <charset val="0"/>
      </rPr>
      <t>9</t>
    </r>
    <r>
      <rPr>
        <sz val="26"/>
        <rFont val="方正仿宋简体"/>
        <charset val="0"/>
      </rPr>
      <t>号地，</t>
    </r>
    <r>
      <rPr>
        <sz val="26"/>
        <rFont val="Times New Roman"/>
        <charset val="0"/>
      </rPr>
      <t>10</t>
    </r>
    <r>
      <rPr>
        <sz val="26"/>
        <rFont val="方正仿宋简体"/>
        <charset val="0"/>
      </rPr>
      <t>号地块土地平整土方倒运完成，正在平整</t>
    </r>
    <r>
      <rPr>
        <sz val="26"/>
        <rFont val="Times New Roman"/>
        <charset val="0"/>
      </rPr>
      <t>7</t>
    </r>
    <r>
      <rPr>
        <sz val="26"/>
        <rFont val="方正仿宋简体"/>
        <charset val="0"/>
      </rPr>
      <t>号地块。土地平整约</t>
    </r>
    <r>
      <rPr>
        <sz val="26"/>
        <rFont val="Times New Roman"/>
        <charset val="0"/>
      </rPr>
      <t>650</t>
    </r>
    <r>
      <rPr>
        <sz val="26"/>
        <rFont val="方正仿宋简体"/>
        <charset val="0"/>
      </rPr>
      <t>亩左右，总体进度大约完成</t>
    </r>
    <r>
      <rPr>
        <sz val="26"/>
        <rFont val="Times New Roman"/>
        <charset val="0"/>
      </rPr>
      <t>26%</t>
    </r>
  </si>
  <si>
    <r>
      <rPr>
        <sz val="28"/>
        <rFont val="方正仿宋简体"/>
        <charset val="134"/>
      </rPr>
      <t>巴楚县</t>
    </r>
    <r>
      <rPr>
        <sz val="28"/>
        <rFont val="Times New Roman"/>
        <charset val="134"/>
      </rPr>
      <t>2024</t>
    </r>
    <r>
      <rPr>
        <sz val="28"/>
        <rFont val="方正仿宋简体"/>
        <charset val="134"/>
      </rPr>
      <t>年乡村振兴示范村小市场建设项目</t>
    </r>
    <r>
      <rPr>
        <sz val="28"/>
        <rFont val="Times New Roman"/>
        <charset val="134"/>
      </rPr>
      <t>-</t>
    </r>
    <r>
      <rPr>
        <sz val="28"/>
        <rFont val="方正仿宋简体"/>
        <charset val="134"/>
      </rPr>
      <t>英吾斯塘乡小市场建设项目</t>
    </r>
  </si>
  <si>
    <r>
      <rPr>
        <sz val="28"/>
        <rFont val="方正仿宋简体"/>
        <charset val="0"/>
      </rPr>
      <t>已于</t>
    </r>
    <r>
      <rPr>
        <sz val="28"/>
        <rFont val="Times New Roman"/>
        <charset val="0"/>
      </rPr>
      <t>3</t>
    </r>
    <r>
      <rPr>
        <sz val="28"/>
        <rFont val="方正仿宋简体"/>
        <charset val="0"/>
      </rPr>
      <t>月</t>
    </r>
    <r>
      <rPr>
        <sz val="28"/>
        <rFont val="Times New Roman"/>
        <charset val="0"/>
      </rPr>
      <t>3</t>
    </r>
    <r>
      <rPr>
        <sz val="28"/>
        <rFont val="方正仿宋简体"/>
        <charset val="0"/>
      </rPr>
      <t>日与新疆神鹿水利水电工程有限公司签订合同，已完成主体浇筑，工程形象进度为</t>
    </r>
    <r>
      <rPr>
        <sz val="28"/>
        <rFont val="Times New Roman"/>
        <charset val="0"/>
      </rPr>
      <t>50%</t>
    </r>
    <r>
      <rPr>
        <sz val="28"/>
        <rFont val="方正仿宋简体"/>
        <charset val="0"/>
      </rPr>
      <t>。</t>
    </r>
  </si>
  <si>
    <r>
      <rPr>
        <sz val="28"/>
        <rFont val="方正仿宋简体"/>
        <charset val="134"/>
      </rPr>
      <t>喀什地区巴楚县</t>
    </r>
    <r>
      <rPr>
        <sz val="28"/>
        <rFont val="Times New Roman"/>
        <charset val="134"/>
      </rPr>
      <t>2024</t>
    </r>
    <r>
      <rPr>
        <sz val="28"/>
        <rFont val="方正仿宋简体"/>
        <charset val="134"/>
      </rPr>
      <t>年乡村振兴示范村污水管网建设项目</t>
    </r>
    <r>
      <rPr>
        <sz val="28"/>
        <rFont val="Times New Roman"/>
        <charset val="134"/>
      </rPr>
      <t>-</t>
    </r>
    <r>
      <rPr>
        <sz val="28"/>
        <rFont val="方正仿宋简体"/>
        <charset val="134"/>
      </rPr>
      <t>英吾斯塘乡污水管网建设项目</t>
    </r>
  </si>
  <si>
    <r>
      <rPr>
        <sz val="28"/>
        <rFont val="方正仿宋简体"/>
        <charset val="0"/>
      </rPr>
      <t>于</t>
    </r>
    <r>
      <rPr>
        <sz val="28"/>
        <rFont val="Times New Roman"/>
        <charset val="0"/>
      </rPr>
      <t>3</t>
    </r>
    <r>
      <rPr>
        <sz val="28"/>
        <rFont val="方正仿宋简体"/>
        <charset val="0"/>
      </rPr>
      <t>月</t>
    </r>
    <r>
      <rPr>
        <sz val="28"/>
        <rFont val="Times New Roman"/>
        <charset val="0"/>
      </rPr>
      <t>15</t>
    </r>
    <r>
      <rPr>
        <sz val="28"/>
        <rFont val="方正仿宋简体"/>
        <charset val="0"/>
      </rPr>
      <t>日与新疆神龙建设工程有限责任公司签订合同，已完成管道开挖回填</t>
    </r>
    <r>
      <rPr>
        <sz val="28"/>
        <rFont val="Times New Roman"/>
        <charset val="0"/>
      </rPr>
      <t>1.2</t>
    </r>
    <r>
      <rPr>
        <sz val="28"/>
        <rFont val="方正仿宋简体"/>
        <charset val="0"/>
      </rPr>
      <t>公里，安装污水井</t>
    </r>
    <r>
      <rPr>
        <sz val="28"/>
        <rFont val="Times New Roman"/>
        <charset val="0"/>
      </rPr>
      <t>33</t>
    </r>
    <r>
      <rPr>
        <sz val="28"/>
        <rFont val="方正仿宋简体"/>
        <charset val="0"/>
      </rPr>
      <t>个，入户顶管</t>
    </r>
    <r>
      <rPr>
        <sz val="28"/>
        <rFont val="Times New Roman"/>
        <charset val="0"/>
      </rPr>
      <t>180</t>
    </r>
    <r>
      <rPr>
        <sz val="28"/>
        <rFont val="方正仿宋简体"/>
        <charset val="0"/>
      </rPr>
      <t>米工程形象进度为</t>
    </r>
    <r>
      <rPr>
        <sz val="28"/>
        <rFont val="Times New Roman"/>
        <charset val="0"/>
      </rPr>
      <t>30%</t>
    </r>
    <r>
      <rPr>
        <sz val="28"/>
        <rFont val="方正仿宋简体"/>
        <charset val="0"/>
      </rPr>
      <t>。</t>
    </r>
  </si>
  <si>
    <r>
      <rPr>
        <sz val="28"/>
        <rFont val="方正仿宋简体"/>
        <charset val="0"/>
      </rPr>
      <t>于</t>
    </r>
    <r>
      <rPr>
        <sz val="28"/>
        <rFont val="Times New Roman"/>
        <charset val="0"/>
      </rPr>
      <t>3</t>
    </r>
    <r>
      <rPr>
        <sz val="28"/>
        <rFont val="方正仿宋简体"/>
        <charset val="0"/>
      </rPr>
      <t>月</t>
    </r>
    <r>
      <rPr>
        <sz val="28"/>
        <rFont val="Times New Roman"/>
        <charset val="0"/>
      </rPr>
      <t>15</t>
    </r>
    <r>
      <rPr>
        <sz val="28"/>
        <rFont val="方正仿宋简体"/>
        <charset val="0"/>
      </rPr>
      <t>日与新疆水夫建筑工程有限公司签订合同，已完成工程形象进度的</t>
    </r>
    <r>
      <rPr>
        <sz val="28"/>
        <rFont val="Times New Roman"/>
        <charset val="0"/>
      </rPr>
      <t>10%</t>
    </r>
    <r>
      <rPr>
        <sz val="28"/>
        <rFont val="方正仿宋简体"/>
        <charset val="0"/>
      </rPr>
      <t>。</t>
    </r>
  </si>
  <si>
    <r>
      <rPr>
        <sz val="28"/>
        <rFont val="方正仿宋简体"/>
        <charset val="134"/>
      </rPr>
      <t>喀什地区巴楚县农副产品加工产业园建设项目</t>
    </r>
  </si>
  <si>
    <r>
      <rPr>
        <sz val="28"/>
        <rFont val="方正仿宋简体"/>
        <charset val="134"/>
      </rPr>
      <t>已于</t>
    </r>
    <r>
      <rPr>
        <sz val="28"/>
        <rFont val="Times New Roman"/>
        <charset val="134"/>
      </rPr>
      <t>4</t>
    </r>
    <r>
      <rPr>
        <sz val="28"/>
        <rFont val="方正仿宋简体"/>
        <charset val="134"/>
      </rPr>
      <t>月</t>
    </r>
    <r>
      <rPr>
        <sz val="28"/>
        <rFont val="Times New Roman"/>
        <charset val="134"/>
      </rPr>
      <t>16</t>
    </r>
    <r>
      <rPr>
        <sz val="28"/>
        <rFont val="方正仿宋简体"/>
        <charset val="134"/>
      </rPr>
      <t>日已办成施工许可证办理，目前施工材料已准备齐全，正在开挖基础。</t>
    </r>
  </si>
  <si>
    <r>
      <rPr>
        <sz val="28"/>
        <rFont val="方正仿宋简体"/>
        <charset val="134"/>
      </rPr>
      <t>喀什地区巴楚县</t>
    </r>
    <r>
      <rPr>
        <sz val="28"/>
        <rFont val="Times New Roman"/>
        <charset val="134"/>
      </rPr>
      <t>2024</t>
    </r>
    <r>
      <rPr>
        <sz val="28"/>
        <rFont val="方正仿宋简体"/>
        <charset val="134"/>
      </rPr>
      <t>年乡村振兴示范村污水管网建设项目</t>
    </r>
    <r>
      <rPr>
        <sz val="28"/>
        <rFont val="Times New Roman"/>
        <charset val="134"/>
      </rPr>
      <t>-</t>
    </r>
    <r>
      <rPr>
        <sz val="28"/>
        <rFont val="方正仿宋简体"/>
        <charset val="134"/>
      </rPr>
      <t>琼库尔恰克乡污水管网建设项目</t>
    </r>
  </si>
  <si>
    <r>
      <rPr>
        <sz val="22"/>
        <rFont val="方正仿宋简体"/>
        <charset val="134"/>
      </rPr>
      <t>已于</t>
    </r>
    <r>
      <rPr>
        <sz val="22"/>
        <rFont val="Times New Roman"/>
        <charset val="134"/>
      </rPr>
      <t>3</t>
    </r>
    <r>
      <rPr>
        <sz val="22"/>
        <rFont val="方正仿宋简体"/>
        <charset val="134"/>
      </rPr>
      <t>月</t>
    </r>
    <r>
      <rPr>
        <sz val="22"/>
        <rFont val="Times New Roman"/>
        <charset val="134"/>
      </rPr>
      <t>31</t>
    </r>
    <r>
      <rPr>
        <sz val="22"/>
        <rFont val="方正仿宋简体"/>
        <charset val="134"/>
      </rPr>
      <t>日与皓泰工程建设集团有限公司签订合同，截止</t>
    </r>
    <r>
      <rPr>
        <sz val="22"/>
        <rFont val="Times New Roman"/>
        <charset val="134"/>
      </rPr>
      <t>4</t>
    </r>
    <r>
      <rPr>
        <sz val="22"/>
        <rFont val="方正仿宋简体"/>
        <charset val="134"/>
      </rPr>
      <t>月</t>
    </r>
    <r>
      <rPr>
        <sz val="22"/>
        <rFont val="Times New Roman"/>
        <charset val="134"/>
      </rPr>
      <t>15</t>
    </r>
    <r>
      <rPr>
        <sz val="22"/>
        <rFont val="方正仿宋简体"/>
        <charset val="134"/>
      </rPr>
      <t>日</t>
    </r>
    <r>
      <rPr>
        <sz val="22"/>
        <rFont val="Times New Roman"/>
        <charset val="134"/>
      </rPr>
      <t>16</t>
    </r>
    <r>
      <rPr>
        <sz val="22"/>
        <rFont val="方正仿宋简体"/>
        <charset val="134"/>
      </rPr>
      <t>村</t>
    </r>
    <r>
      <rPr>
        <sz val="22"/>
        <rFont val="Times New Roman"/>
        <charset val="134"/>
      </rPr>
      <t>D0+0</t>
    </r>
    <r>
      <rPr>
        <sz val="22"/>
        <rFont val="方正仿宋简体"/>
        <charset val="134"/>
      </rPr>
      <t>线管网开挖至</t>
    </r>
    <r>
      <rPr>
        <sz val="22"/>
        <rFont val="Times New Roman"/>
        <charset val="134"/>
      </rPr>
      <t>D0+620</t>
    </r>
    <r>
      <rPr>
        <sz val="22"/>
        <rFont val="方正仿宋简体"/>
        <charset val="134"/>
      </rPr>
      <t>；管沟沙垫层施工</t>
    </r>
    <r>
      <rPr>
        <sz val="22"/>
        <rFont val="Times New Roman"/>
        <charset val="134"/>
      </rPr>
      <t>590</t>
    </r>
    <r>
      <rPr>
        <sz val="22"/>
        <rFont val="方正仿宋简体"/>
        <charset val="134"/>
      </rPr>
      <t>米；</t>
    </r>
    <r>
      <rPr>
        <sz val="22"/>
        <rFont val="Times New Roman"/>
        <charset val="134"/>
      </rPr>
      <t>DN400</t>
    </r>
    <r>
      <rPr>
        <sz val="22"/>
        <rFont val="方正仿宋简体"/>
        <charset val="134"/>
      </rPr>
      <t>管道安装</t>
    </r>
    <r>
      <rPr>
        <sz val="22"/>
        <rFont val="Times New Roman"/>
        <charset val="134"/>
      </rPr>
      <t>570</t>
    </r>
    <r>
      <rPr>
        <sz val="22"/>
        <rFont val="方正仿宋简体"/>
        <charset val="134"/>
      </rPr>
      <t>米检查井安装</t>
    </r>
    <r>
      <rPr>
        <sz val="22"/>
        <rFont val="Times New Roman"/>
        <charset val="134"/>
      </rPr>
      <t>14</t>
    </r>
    <r>
      <rPr>
        <sz val="22"/>
        <rFont val="方正仿宋简体"/>
        <charset val="134"/>
      </rPr>
      <t>个；管沟回填</t>
    </r>
    <r>
      <rPr>
        <sz val="22"/>
        <rFont val="Times New Roman"/>
        <charset val="134"/>
      </rPr>
      <t>580</t>
    </r>
    <r>
      <rPr>
        <sz val="22"/>
        <rFont val="方正仿宋简体"/>
        <charset val="134"/>
      </rPr>
      <t>米；工程形象进度</t>
    </r>
    <r>
      <rPr>
        <sz val="22"/>
        <rFont val="Times New Roman"/>
        <charset val="134"/>
      </rPr>
      <t>10%</t>
    </r>
    <r>
      <rPr>
        <sz val="22"/>
        <rFont val="方正仿宋简体"/>
        <charset val="134"/>
      </rPr>
      <t>。</t>
    </r>
  </si>
  <si>
    <r>
      <rPr>
        <sz val="28"/>
        <rFont val="方正仿宋简体"/>
        <charset val="134"/>
      </rPr>
      <t>巴楚县</t>
    </r>
    <r>
      <rPr>
        <sz val="28"/>
        <rFont val="Times New Roman"/>
        <charset val="134"/>
      </rPr>
      <t>2024</t>
    </r>
    <r>
      <rPr>
        <sz val="28"/>
        <rFont val="方正仿宋简体"/>
        <charset val="134"/>
      </rPr>
      <t>年乡村振兴示范村建设项目</t>
    </r>
    <r>
      <rPr>
        <sz val="28"/>
        <rFont val="Times New Roman"/>
        <charset val="134"/>
      </rPr>
      <t>-</t>
    </r>
    <r>
      <rPr>
        <sz val="28"/>
        <rFont val="方正仿宋简体"/>
        <charset val="134"/>
      </rPr>
      <t>琼库尔恰克乡示范村建设项目</t>
    </r>
  </si>
  <si>
    <t>-</t>
  </si>
  <si>
    <r>
      <rPr>
        <sz val="28"/>
        <rFont val="方正仿宋简体"/>
        <charset val="0"/>
      </rPr>
      <t>已于</t>
    </r>
    <r>
      <rPr>
        <sz val="28"/>
        <rFont val="Times New Roman"/>
        <charset val="0"/>
      </rPr>
      <t>2</t>
    </r>
    <r>
      <rPr>
        <sz val="28"/>
        <rFont val="方正仿宋简体"/>
        <charset val="0"/>
      </rPr>
      <t>月</t>
    </r>
    <r>
      <rPr>
        <sz val="28"/>
        <rFont val="Times New Roman"/>
        <charset val="0"/>
      </rPr>
      <t>18</t>
    </r>
    <r>
      <rPr>
        <sz val="28"/>
        <rFont val="方正仿宋简体"/>
        <charset val="0"/>
      </rPr>
      <t>日进行采购意向公示，正在签订购销合同。</t>
    </r>
  </si>
  <si>
    <r>
      <rPr>
        <sz val="28"/>
        <rFont val="方正仿宋简体"/>
        <charset val="0"/>
      </rPr>
      <t>已于</t>
    </r>
    <r>
      <rPr>
        <sz val="28"/>
        <rFont val="Times New Roman"/>
        <charset val="0"/>
      </rPr>
      <t>4</t>
    </r>
    <r>
      <rPr>
        <sz val="28"/>
        <rFont val="方正仿宋简体"/>
        <charset val="0"/>
      </rPr>
      <t>月</t>
    </r>
    <r>
      <rPr>
        <sz val="28"/>
        <rFont val="Times New Roman"/>
        <charset val="0"/>
      </rPr>
      <t>11</t>
    </r>
    <r>
      <rPr>
        <sz val="28"/>
        <rFont val="方正仿宋简体"/>
        <charset val="0"/>
      </rPr>
      <t>日取得可研批复，正在办理初步设计审批手续。</t>
    </r>
  </si>
  <si>
    <r>
      <rPr>
        <sz val="28"/>
        <rFont val="方正仿宋简体"/>
        <charset val="134"/>
      </rPr>
      <t>巴楚县</t>
    </r>
    <r>
      <rPr>
        <sz val="28"/>
        <rFont val="Times New Roman"/>
        <charset val="134"/>
      </rPr>
      <t>2024</t>
    </r>
    <r>
      <rPr>
        <sz val="28"/>
        <rFont val="方正仿宋简体"/>
        <charset val="134"/>
      </rPr>
      <t>年乡村振兴示范村小市场建设项目</t>
    </r>
    <r>
      <rPr>
        <sz val="28"/>
        <rFont val="Times New Roman"/>
        <charset val="134"/>
      </rPr>
      <t>-</t>
    </r>
    <r>
      <rPr>
        <sz val="28"/>
        <rFont val="方正仿宋简体"/>
        <charset val="134"/>
      </rPr>
      <t>色力布亚镇小市场建设项目</t>
    </r>
  </si>
  <si>
    <r>
      <rPr>
        <sz val="28"/>
        <rFont val="方正仿宋简体"/>
        <charset val="134"/>
      </rPr>
      <t>已于</t>
    </r>
    <r>
      <rPr>
        <sz val="28"/>
        <rFont val="Times New Roman"/>
        <charset val="134"/>
      </rPr>
      <t>4</t>
    </r>
    <r>
      <rPr>
        <sz val="28"/>
        <rFont val="方正仿宋简体"/>
        <charset val="134"/>
      </rPr>
      <t>月</t>
    </r>
    <r>
      <rPr>
        <sz val="28"/>
        <rFont val="Times New Roman"/>
        <charset val="134"/>
      </rPr>
      <t>6</t>
    </r>
    <r>
      <rPr>
        <sz val="28"/>
        <rFont val="方正仿宋简体"/>
        <charset val="134"/>
      </rPr>
      <t>日与新疆中信虹雨建设工程有限公司签订合同，正在办理施工许可证。</t>
    </r>
  </si>
  <si>
    <r>
      <rPr>
        <sz val="28"/>
        <rFont val="方正仿宋简体"/>
        <charset val="134"/>
      </rPr>
      <t>一标（建设小市场）</t>
    </r>
    <r>
      <rPr>
        <sz val="28"/>
        <rFont val="Times New Roman"/>
        <charset val="134"/>
      </rPr>
      <t>4</t>
    </r>
    <r>
      <rPr>
        <sz val="28"/>
        <rFont val="方正仿宋简体"/>
        <charset val="134"/>
      </rPr>
      <t>月</t>
    </r>
    <r>
      <rPr>
        <sz val="28"/>
        <rFont val="Times New Roman"/>
        <charset val="134"/>
      </rPr>
      <t>16</t>
    </r>
    <r>
      <rPr>
        <sz val="28"/>
        <rFont val="方正仿宋简体"/>
        <charset val="134"/>
      </rPr>
      <t>日已经完成定标会议，目前处于中标候选人公示；二标（污水管网）于</t>
    </r>
    <r>
      <rPr>
        <sz val="28"/>
        <rFont val="Times New Roman"/>
        <charset val="134"/>
      </rPr>
      <t>4</t>
    </r>
    <r>
      <rPr>
        <sz val="28"/>
        <rFont val="方正仿宋简体"/>
        <charset val="134"/>
      </rPr>
      <t>月</t>
    </r>
    <r>
      <rPr>
        <sz val="28"/>
        <rFont val="Times New Roman"/>
        <charset val="134"/>
      </rPr>
      <t>8</t>
    </r>
    <r>
      <rPr>
        <sz val="28"/>
        <rFont val="方正仿宋简体"/>
        <charset val="134"/>
      </rPr>
      <t>日签订合同，目前正在办理开工前手续（涉及林地办理林地手续）；三标（道路提升改造）已于于</t>
    </r>
    <r>
      <rPr>
        <sz val="28"/>
        <rFont val="Times New Roman"/>
        <charset val="134"/>
      </rPr>
      <t>4</t>
    </r>
    <r>
      <rPr>
        <sz val="28"/>
        <rFont val="方正仿宋简体"/>
        <charset val="134"/>
      </rPr>
      <t>月</t>
    </r>
    <r>
      <rPr>
        <sz val="28"/>
        <rFont val="Times New Roman"/>
        <charset val="134"/>
      </rPr>
      <t>10</t>
    </r>
    <r>
      <rPr>
        <sz val="28"/>
        <rFont val="方正仿宋简体"/>
        <charset val="134"/>
      </rPr>
      <t>日签订合同，目前已经入场备料；四标（土地碎片化整理）于</t>
    </r>
    <r>
      <rPr>
        <sz val="28"/>
        <rFont val="Times New Roman"/>
        <charset val="134"/>
      </rPr>
      <t>3</t>
    </r>
    <r>
      <rPr>
        <sz val="28"/>
        <rFont val="方正仿宋简体"/>
        <charset val="134"/>
      </rPr>
      <t>月</t>
    </r>
    <r>
      <rPr>
        <sz val="28"/>
        <rFont val="Times New Roman"/>
        <charset val="134"/>
      </rPr>
      <t>28</t>
    </r>
    <r>
      <rPr>
        <sz val="28"/>
        <rFont val="方正仿宋简体"/>
        <charset val="134"/>
      </rPr>
      <t>日开标，因无公司投标导致流标，已于</t>
    </r>
    <r>
      <rPr>
        <sz val="28"/>
        <rFont val="Times New Roman"/>
        <charset val="134"/>
      </rPr>
      <t>4</t>
    </r>
    <r>
      <rPr>
        <sz val="28"/>
        <rFont val="方正仿宋简体"/>
        <charset val="134"/>
      </rPr>
      <t>月</t>
    </r>
    <r>
      <rPr>
        <sz val="28"/>
        <rFont val="Times New Roman"/>
        <charset val="134"/>
      </rPr>
      <t>7</t>
    </r>
    <r>
      <rPr>
        <sz val="28"/>
        <rFont val="方正仿宋简体"/>
        <charset val="134"/>
      </rPr>
      <t>日重新挂网，预计</t>
    </r>
    <r>
      <rPr>
        <sz val="28"/>
        <rFont val="Times New Roman"/>
        <charset val="134"/>
      </rPr>
      <t>4</t>
    </r>
    <r>
      <rPr>
        <sz val="28"/>
        <rFont val="方正仿宋简体"/>
        <charset val="134"/>
      </rPr>
      <t>月</t>
    </r>
    <r>
      <rPr>
        <sz val="28"/>
        <rFont val="Times New Roman"/>
        <charset val="134"/>
      </rPr>
      <t>29</t>
    </r>
    <r>
      <rPr>
        <sz val="28"/>
        <rFont val="方正仿宋简体"/>
        <charset val="134"/>
      </rPr>
      <t>日开标。</t>
    </r>
  </si>
  <si>
    <r>
      <rPr>
        <sz val="28"/>
        <rFont val="方正仿宋简体"/>
        <charset val="134"/>
      </rPr>
      <t>喀什地区巴楚县</t>
    </r>
    <r>
      <rPr>
        <sz val="28"/>
        <rFont val="Times New Roman"/>
        <charset val="134"/>
      </rPr>
      <t>2024</t>
    </r>
    <r>
      <rPr>
        <sz val="28"/>
        <rFont val="方正仿宋简体"/>
        <charset val="134"/>
      </rPr>
      <t>年乡村振兴示范村污水管网建设项目</t>
    </r>
    <r>
      <rPr>
        <sz val="28"/>
        <rFont val="Times New Roman"/>
        <charset val="134"/>
      </rPr>
      <t>-</t>
    </r>
    <r>
      <rPr>
        <sz val="28"/>
        <rFont val="方正仿宋简体"/>
        <charset val="134"/>
      </rPr>
      <t>色力布亚镇污水管网建设项目</t>
    </r>
  </si>
  <si>
    <r>
      <rPr>
        <sz val="28"/>
        <rFont val="方正仿宋简体"/>
        <charset val="134"/>
      </rPr>
      <t>已于</t>
    </r>
    <r>
      <rPr>
        <sz val="28"/>
        <rFont val="Times New Roman"/>
        <charset val="134"/>
      </rPr>
      <t>3</t>
    </r>
    <r>
      <rPr>
        <sz val="28"/>
        <rFont val="方正仿宋简体"/>
        <charset val="134"/>
      </rPr>
      <t>月</t>
    </r>
    <r>
      <rPr>
        <sz val="28"/>
        <rFont val="Times New Roman"/>
        <charset val="134"/>
      </rPr>
      <t>14</t>
    </r>
    <r>
      <rPr>
        <sz val="28"/>
        <rFont val="方正仿宋简体"/>
        <charset val="134"/>
      </rPr>
      <t>日与新疆中信虹雨建设工程有限公司签订合同，截止</t>
    </r>
    <r>
      <rPr>
        <sz val="28"/>
        <rFont val="Times New Roman"/>
        <charset val="134"/>
      </rPr>
      <t>4</t>
    </r>
    <r>
      <rPr>
        <sz val="28"/>
        <rFont val="方正仿宋简体"/>
        <charset val="134"/>
      </rPr>
      <t>月</t>
    </r>
    <r>
      <rPr>
        <sz val="28"/>
        <rFont val="Times New Roman"/>
        <charset val="134"/>
      </rPr>
      <t>17</t>
    </r>
    <r>
      <rPr>
        <sz val="28"/>
        <rFont val="方正仿宋简体"/>
        <charset val="134"/>
      </rPr>
      <t>日</t>
    </r>
    <r>
      <rPr>
        <sz val="28"/>
        <rFont val="Times New Roman"/>
        <charset val="134"/>
      </rPr>
      <t>DN300</t>
    </r>
    <r>
      <rPr>
        <sz val="28"/>
        <rFont val="方正仿宋简体"/>
        <charset val="134"/>
      </rPr>
      <t>管道完成</t>
    </r>
    <r>
      <rPr>
        <sz val="28"/>
        <rFont val="Times New Roman"/>
        <charset val="134"/>
      </rPr>
      <t>1510.5</t>
    </r>
    <r>
      <rPr>
        <sz val="28"/>
        <rFont val="方正仿宋简体"/>
        <charset val="134"/>
      </rPr>
      <t>米，检查井完成</t>
    </r>
    <r>
      <rPr>
        <sz val="28"/>
        <rFont val="Times New Roman"/>
        <charset val="134"/>
      </rPr>
      <t>44</t>
    </r>
    <r>
      <rPr>
        <sz val="28"/>
        <rFont val="方正仿宋简体"/>
        <charset val="134"/>
      </rPr>
      <t>座，回填完成</t>
    </r>
    <r>
      <rPr>
        <sz val="28"/>
        <rFont val="Times New Roman"/>
        <charset val="134"/>
      </rPr>
      <t>1510.5</t>
    </r>
    <r>
      <rPr>
        <sz val="28"/>
        <rFont val="方正仿宋简体"/>
        <charset val="134"/>
      </rPr>
      <t>米，完成总量的</t>
    </r>
    <r>
      <rPr>
        <sz val="28"/>
        <rFont val="Times New Roman"/>
        <charset val="134"/>
      </rPr>
      <t>40%</t>
    </r>
  </si>
  <si>
    <r>
      <rPr>
        <sz val="28"/>
        <rFont val="方正仿宋简体"/>
        <charset val="134"/>
      </rPr>
      <t>巴楚县</t>
    </r>
    <r>
      <rPr>
        <sz val="28"/>
        <rFont val="Times New Roman"/>
        <charset val="134"/>
      </rPr>
      <t>2024</t>
    </r>
    <r>
      <rPr>
        <sz val="28"/>
        <rFont val="方正仿宋简体"/>
        <charset val="134"/>
      </rPr>
      <t>年乡村振兴示范村建设项目</t>
    </r>
    <r>
      <rPr>
        <sz val="28"/>
        <rFont val="Times New Roman"/>
        <charset val="134"/>
      </rPr>
      <t>-</t>
    </r>
    <r>
      <rPr>
        <sz val="28"/>
        <rFont val="方正仿宋简体"/>
        <charset val="134"/>
      </rPr>
      <t>色力布亚镇示范村建设项目</t>
    </r>
  </si>
  <si>
    <r>
      <rPr>
        <sz val="28"/>
        <rFont val="方正仿宋简体"/>
        <charset val="0"/>
      </rPr>
      <t>已于</t>
    </r>
    <r>
      <rPr>
        <sz val="28"/>
        <rFont val="Times New Roman"/>
        <charset val="0"/>
      </rPr>
      <t>2</t>
    </r>
    <r>
      <rPr>
        <sz val="28"/>
        <rFont val="方正仿宋简体"/>
        <charset val="0"/>
      </rPr>
      <t>月</t>
    </r>
    <r>
      <rPr>
        <sz val="28"/>
        <rFont val="Times New Roman"/>
        <charset val="0"/>
      </rPr>
      <t>4</t>
    </r>
    <r>
      <rPr>
        <sz val="28"/>
        <rFont val="方正仿宋简体"/>
        <charset val="0"/>
      </rPr>
      <t>日进行采购意向公示，正在办理采购手续。</t>
    </r>
  </si>
  <si>
    <r>
      <rPr>
        <sz val="28"/>
        <rFont val="方正仿宋简体"/>
        <charset val="134"/>
      </rPr>
      <t>喀什地区巴楚县</t>
    </r>
    <r>
      <rPr>
        <sz val="28"/>
        <rFont val="Times New Roman"/>
        <charset val="134"/>
      </rPr>
      <t>2024</t>
    </r>
    <r>
      <rPr>
        <sz val="28"/>
        <rFont val="方正仿宋简体"/>
        <charset val="134"/>
      </rPr>
      <t>年乡村振兴示范村污水管网建设项目</t>
    </r>
    <r>
      <rPr>
        <sz val="28"/>
        <rFont val="Times New Roman"/>
        <charset val="134"/>
      </rPr>
      <t>-</t>
    </r>
    <r>
      <rPr>
        <sz val="28"/>
        <rFont val="方正仿宋简体"/>
        <charset val="134"/>
      </rPr>
      <t>阿拉格尔乡污水管网建设项目</t>
    </r>
  </si>
  <si>
    <r>
      <rPr>
        <sz val="28"/>
        <rFont val="方正仿宋简体"/>
        <charset val="0"/>
      </rPr>
      <t>已于</t>
    </r>
    <r>
      <rPr>
        <sz val="28"/>
        <rFont val="Times New Roman"/>
        <charset val="0"/>
      </rPr>
      <t>2024</t>
    </r>
    <r>
      <rPr>
        <sz val="28"/>
        <rFont val="方正仿宋简体"/>
        <charset val="0"/>
      </rPr>
      <t>年</t>
    </r>
    <r>
      <rPr>
        <sz val="28"/>
        <rFont val="Times New Roman"/>
        <charset val="0"/>
      </rPr>
      <t>3</t>
    </r>
    <r>
      <rPr>
        <sz val="28"/>
        <rFont val="方正仿宋简体"/>
        <charset val="0"/>
      </rPr>
      <t>月</t>
    </r>
    <r>
      <rPr>
        <sz val="28"/>
        <rFont val="Times New Roman"/>
        <charset val="0"/>
      </rPr>
      <t>28</t>
    </r>
    <r>
      <rPr>
        <sz val="28"/>
        <rFont val="方正仿宋简体"/>
        <charset val="0"/>
      </rPr>
      <t>日签订施工合同，目前</t>
    </r>
    <r>
      <rPr>
        <sz val="28"/>
        <rFont val="Times New Roman"/>
        <charset val="0"/>
      </rPr>
      <t>DN300</t>
    </r>
    <r>
      <rPr>
        <sz val="28"/>
        <rFont val="方正仿宋简体"/>
        <charset val="0"/>
      </rPr>
      <t>污水管沟开挖</t>
    </r>
    <r>
      <rPr>
        <sz val="28"/>
        <rFont val="Times New Roman"/>
        <charset val="0"/>
      </rPr>
      <t>3500</t>
    </r>
    <r>
      <rPr>
        <sz val="28"/>
        <rFont val="方正仿宋简体"/>
        <charset val="0"/>
      </rPr>
      <t>米，</t>
    </r>
    <r>
      <rPr>
        <sz val="28"/>
        <rFont val="Times New Roman"/>
        <charset val="0"/>
      </rPr>
      <t>DN300</t>
    </r>
    <r>
      <rPr>
        <sz val="28"/>
        <rFont val="方正仿宋简体"/>
        <charset val="0"/>
      </rPr>
      <t>管道安装</t>
    </r>
    <r>
      <rPr>
        <sz val="28"/>
        <rFont val="Times New Roman"/>
        <charset val="0"/>
      </rPr>
      <t>3500</t>
    </r>
    <r>
      <rPr>
        <sz val="28"/>
        <rFont val="方正仿宋简体"/>
        <charset val="0"/>
      </rPr>
      <t>米，</t>
    </r>
    <r>
      <rPr>
        <sz val="28"/>
        <rFont val="Times New Roman"/>
        <charset val="0"/>
      </rPr>
      <t>DN300</t>
    </r>
    <r>
      <rPr>
        <sz val="28"/>
        <rFont val="方正仿宋简体"/>
        <charset val="0"/>
      </rPr>
      <t>管沟回填</t>
    </r>
    <r>
      <rPr>
        <sz val="28"/>
        <rFont val="Times New Roman"/>
        <charset val="0"/>
      </rPr>
      <t>3500</t>
    </r>
    <r>
      <rPr>
        <sz val="28"/>
        <rFont val="方正仿宋简体"/>
        <charset val="0"/>
      </rPr>
      <t>米污水井安装</t>
    </r>
    <r>
      <rPr>
        <sz val="28"/>
        <rFont val="Times New Roman"/>
        <charset val="0"/>
      </rPr>
      <t>95</t>
    </r>
    <r>
      <rPr>
        <sz val="28"/>
        <rFont val="方正仿宋简体"/>
        <charset val="0"/>
      </rPr>
      <t>口，</t>
    </r>
    <r>
      <rPr>
        <sz val="28"/>
        <rFont val="Times New Roman"/>
        <charset val="0"/>
      </rPr>
      <t>DN100</t>
    </r>
    <r>
      <rPr>
        <sz val="28"/>
        <rFont val="方正仿宋简体"/>
        <charset val="0"/>
      </rPr>
      <t>入户管安装</t>
    </r>
    <r>
      <rPr>
        <sz val="28"/>
        <rFont val="Times New Roman"/>
        <charset val="0"/>
      </rPr>
      <t>180</t>
    </r>
    <r>
      <rPr>
        <sz val="28"/>
        <rFont val="方正仿宋简体"/>
        <charset val="0"/>
      </rPr>
      <t>米，完成总工程量</t>
    </r>
    <r>
      <rPr>
        <sz val="28"/>
        <rFont val="Times New Roman"/>
        <charset val="0"/>
      </rPr>
      <t>20%</t>
    </r>
    <r>
      <rPr>
        <sz val="28"/>
        <rFont val="方正仿宋简体"/>
        <charset val="0"/>
      </rPr>
      <t>。</t>
    </r>
  </si>
  <si>
    <r>
      <rPr>
        <sz val="28"/>
        <rFont val="方正仿宋简体"/>
        <charset val="134"/>
      </rPr>
      <t>巴楚县</t>
    </r>
    <r>
      <rPr>
        <sz val="28"/>
        <rFont val="Times New Roman"/>
        <charset val="134"/>
      </rPr>
      <t>2024</t>
    </r>
    <r>
      <rPr>
        <sz val="28"/>
        <rFont val="方正仿宋简体"/>
        <charset val="134"/>
      </rPr>
      <t>年乡村振兴示范村建设项目</t>
    </r>
    <r>
      <rPr>
        <sz val="28"/>
        <rFont val="Times New Roman"/>
        <charset val="134"/>
      </rPr>
      <t>-</t>
    </r>
    <r>
      <rPr>
        <sz val="28"/>
        <rFont val="方正仿宋简体"/>
        <charset val="134"/>
      </rPr>
      <t>阿拉格尔乡示范村建设项目</t>
    </r>
  </si>
  <si>
    <r>
      <rPr>
        <sz val="24"/>
        <rFont val="方正仿宋简体"/>
        <charset val="0"/>
      </rPr>
      <t>已于年</t>
    </r>
    <r>
      <rPr>
        <sz val="24"/>
        <rFont val="Times New Roman"/>
        <charset val="0"/>
      </rPr>
      <t>2</t>
    </r>
    <r>
      <rPr>
        <sz val="24"/>
        <rFont val="方正仿宋简体"/>
        <charset val="0"/>
      </rPr>
      <t>月</t>
    </r>
    <r>
      <rPr>
        <sz val="24"/>
        <rFont val="Times New Roman"/>
        <charset val="0"/>
      </rPr>
      <t>24</t>
    </r>
    <r>
      <rPr>
        <sz val="24"/>
        <rFont val="方正仿宋简体"/>
        <charset val="0"/>
      </rPr>
      <t>日签订施工合同，目前进度：渠道开挖完成</t>
    </r>
    <r>
      <rPr>
        <sz val="24"/>
        <rFont val="Times New Roman"/>
        <charset val="0"/>
      </rPr>
      <t>80%</t>
    </r>
    <r>
      <rPr>
        <sz val="24"/>
        <rFont val="方正仿宋简体"/>
        <charset val="0"/>
      </rPr>
      <t>，铺垫砂石料完成</t>
    </r>
    <r>
      <rPr>
        <sz val="24"/>
        <rFont val="Times New Roman"/>
        <charset val="0"/>
      </rPr>
      <t>80%</t>
    </r>
    <r>
      <rPr>
        <sz val="24"/>
        <rFont val="方正仿宋简体"/>
        <charset val="0"/>
      </rPr>
      <t>，预制渠安装完成</t>
    </r>
    <r>
      <rPr>
        <sz val="24"/>
        <rFont val="Times New Roman"/>
        <charset val="0"/>
      </rPr>
      <t>10%</t>
    </r>
    <r>
      <rPr>
        <sz val="24"/>
        <rFont val="方正仿宋简体"/>
        <charset val="0"/>
      </rPr>
      <t>，现浇渠夯实</t>
    </r>
    <r>
      <rPr>
        <sz val="24"/>
        <rFont val="Times New Roman"/>
        <charset val="0"/>
      </rPr>
      <t>50%</t>
    </r>
    <r>
      <rPr>
        <sz val="24"/>
        <rFont val="方正仿宋简体"/>
        <charset val="0"/>
      </rPr>
      <t>，材料进场</t>
    </r>
    <r>
      <rPr>
        <sz val="24"/>
        <rFont val="Times New Roman"/>
        <charset val="0"/>
      </rPr>
      <t>60%</t>
    </r>
    <r>
      <rPr>
        <sz val="24"/>
        <rFont val="方正仿宋简体"/>
        <charset val="0"/>
      </rPr>
      <t>，目前完成总工程量的</t>
    </r>
    <r>
      <rPr>
        <sz val="24"/>
        <rFont val="Times New Roman"/>
        <charset val="0"/>
      </rPr>
      <t>60%</t>
    </r>
    <r>
      <rPr>
        <sz val="24"/>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</si>
  <si>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28</t>
    </r>
    <r>
      <rPr>
        <sz val="26"/>
        <rFont val="方正仿宋简体"/>
        <charset val="0"/>
      </rPr>
      <t>日与新疆鼎昌建设工程有限公司签订合同，土方开挖完成</t>
    </r>
    <r>
      <rPr>
        <sz val="26"/>
        <rFont val="Times New Roman"/>
        <charset val="0"/>
      </rPr>
      <t>1132</t>
    </r>
    <r>
      <rPr>
        <sz val="26"/>
        <rFont val="方正仿宋简体"/>
        <charset val="0"/>
      </rPr>
      <t>米，原土渠土方回填平整完成</t>
    </r>
    <r>
      <rPr>
        <sz val="26"/>
        <rFont val="Times New Roman"/>
        <charset val="0"/>
      </rPr>
      <t>1800</t>
    </r>
    <r>
      <rPr>
        <sz val="26"/>
        <rFont val="方正仿宋简体"/>
        <charset val="0"/>
      </rPr>
      <t>米，施工便道完成</t>
    </r>
    <r>
      <rPr>
        <sz val="26"/>
        <rFont val="Times New Roman"/>
        <charset val="0"/>
      </rPr>
      <t>500</t>
    </r>
    <r>
      <rPr>
        <sz val="26"/>
        <rFont val="方正仿宋简体"/>
        <charset val="0"/>
      </rPr>
      <t>米，工程形象进度</t>
    </r>
    <r>
      <rPr>
        <sz val="26"/>
        <rFont val="Times New Roman"/>
        <charset val="0"/>
      </rPr>
      <t>7%</t>
    </r>
    <r>
      <rPr>
        <sz val="26"/>
        <rFont val="方正仿宋简体"/>
        <charset val="0"/>
      </rPr>
      <t>。</t>
    </r>
  </si>
  <si>
    <r>
      <rPr>
        <sz val="28"/>
        <rFont val="方正仿宋简体"/>
        <charset val="0"/>
      </rPr>
      <t>于</t>
    </r>
    <r>
      <rPr>
        <sz val="28"/>
        <rFont val="Times New Roman"/>
        <charset val="0"/>
      </rPr>
      <t>3</t>
    </r>
    <r>
      <rPr>
        <sz val="28"/>
        <rFont val="方正仿宋简体"/>
        <charset val="0"/>
      </rPr>
      <t>月</t>
    </r>
    <r>
      <rPr>
        <sz val="28"/>
        <rFont val="Times New Roman"/>
        <charset val="0"/>
      </rPr>
      <t>21</t>
    </r>
    <r>
      <rPr>
        <sz val="28"/>
        <rFont val="方正仿宋简体"/>
        <charset val="0"/>
      </rPr>
      <t>日与新疆神鹿水利水电工程有限公司签订合同，工程形象进度为</t>
    </r>
    <r>
      <rPr>
        <sz val="28"/>
        <rFont val="Times New Roman"/>
        <charset val="0"/>
      </rPr>
      <t>80%</t>
    </r>
    <r>
      <rPr>
        <sz val="28"/>
        <rFont val="方正仿宋简体"/>
        <charset val="0"/>
      </rPr>
      <t>。</t>
    </r>
  </si>
  <si>
    <r>
      <rPr>
        <sz val="28"/>
        <rFont val="方正仿宋简体"/>
        <charset val="134"/>
      </rPr>
      <t>巴楚县</t>
    </r>
    <r>
      <rPr>
        <sz val="28"/>
        <rFont val="Times New Roman"/>
        <charset val="134"/>
      </rPr>
      <t>2024</t>
    </r>
    <r>
      <rPr>
        <sz val="28"/>
        <rFont val="方正仿宋简体"/>
        <charset val="134"/>
      </rPr>
      <t>年小微产业园附属设施配套建设项目</t>
    </r>
    <r>
      <rPr>
        <sz val="28"/>
        <rFont val="Times New Roman"/>
        <charset val="134"/>
      </rPr>
      <t>-</t>
    </r>
    <r>
      <rPr>
        <sz val="28"/>
        <rFont val="方正仿宋简体"/>
        <charset val="134"/>
      </rPr>
      <t>阿克萨克马热勒乡农产品加工产业园附属设施配套建设项目</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</si>
  <si>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日完工，正在申请竣工验收。</t>
    </r>
  </si>
  <si>
    <r>
      <rPr>
        <sz val="28"/>
        <rFont val="方正仿宋简体"/>
        <charset val="134"/>
      </rPr>
      <t>巴楚县</t>
    </r>
    <r>
      <rPr>
        <sz val="28"/>
        <rFont val="Times New Roman"/>
        <charset val="134"/>
      </rPr>
      <t>2024</t>
    </r>
    <r>
      <rPr>
        <sz val="28"/>
        <rFont val="方正仿宋简体"/>
        <charset val="134"/>
      </rPr>
      <t>年乡村振兴示范村小市场建设项目</t>
    </r>
    <r>
      <rPr>
        <sz val="28"/>
        <rFont val="Times New Roman"/>
        <charset val="134"/>
      </rPr>
      <t>-</t>
    </r>
    <r>
      <rPr>
        <sz val="28"/>
        <rFont val="方正仿宋简体"/>
        <charset val="134"/>
      </rPr>
      <t>阿克萨克马热勒乡小市场建设项目</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</si>
  <si>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日完成施工许可证办理</t>
    </r>
    <r>
      <rPr>
        <sz val="28"/>
        <rFont val="Times New Roman"/>
        <charset val="0"/>
      </rPr>
      <t>,</t>
    </r>
    <r>
      <rPr>
        <sz val="28"/>
        <rFont val="方正仿宋简体"/>
        <charset val="0"/>
      </rPr>
      <t>已进场施工，正在清理基坑上层建筑垃圾，工程形象进度为</t>
    </r>
    <r>
      <rPr>
        <sz val="28"/>
        <rFont val="Times New Roman"/>
        <charset val="0"/>
      </rPr>
      <t>5%</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</si>
  <si>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日与新疆金故乡建筑工程服务有限责任公司签订合同，目前已完工。</t>
    </r>
  </si>
  <si>
    <r>
      <rPr>
        <sz val="28"/>
        <rFont val="方正仿宋简体"/>
        <charset val="134"/>
      </rPr>
      <t>巴楚县</t>
    </r>
    <r>
      <rPr>
        <sz val="28"/>
        <rFont val="Times New Roman"/>
        <charset val="134"/>
      </rPr>
      <t>2024</t>
    </r>
    <r>
      <rPr>
        <sz val="28"/>
        <rFont val="方正仿宋简体"/>
        <charset val="134"/>
      </rPr>
      <t>年小微产业园附属设施配套建设项目</t>
    </r>
    <r>
      <rPr>
        <sz val="28"/>
        <rFont val="Times New Roman"/>
        <charset val="134"/>
      </rPr>
      <t>-</t>
    </r>
    <r>
      <rPr>
        <sz val="28"/>
        <rFont val="方正仿宋简体"/>
        <charset val="134"/>
      </rPr>
      <t>夏马勒乡产业园附属设施配套建设项目</t>
    </r>
  </si>
  <si>
    <r>
      <rPr>
        <sz val="28"/>
        <rFont val="方正仿宋简体"/>
        <charset val="0"/>
      </rPr>
      <t>已于</t>
    </r>
    <r>
      <rPr>
        <sz val="28"/>
        <rFont val="Times New Roman"/>
        <charset val="0"/>
      </rPr>
      <t>4</t>
    </r>
    <r>
      <rPr>
        <sz val="28"/>
        <rFont val="方正仿宋简体"/>
        <charset val="0"/>
      </rPr>
      <t>月</t>
    </r>
    <r>
      <rPr>
        <sz val="28"/>
        <rFont val="Times New Roman"/>
        <charset val="0"/>
      </rPr>
      <t>15</t>
    </r>
    <r>
      <rPr>
        <sz val="28"/>
        <rFont val="方正仿宋简体"/>
        <charset val="0"/>
      </rPr>
      <t>日与新疆隆泉建设集团有限公司签订合同，正在办理施工许可证。</t>
    </r>
  </si>
  <si>
    <r>
      <rPr>
        <sz val="28"/>
        <rFont val="方正仿宋简体"/>
        <charset val="134"/>
      </rPr>
      <t>巴楚县</t>
    </r>
    <r>
      <rPr>
        <sz val="28"/>
        <rFont val="Times New Roman"/>
        <charset val="134"/>
      </rPr>
      <t>2024</t>
    </r>
    <r>
      <rPr>
        <sz val="28"/>
        <rFont val="方正仿宋简体"/>
        <charset val="134"/>
      </rPr>
      <t>年乡村振兴示范村建设项目</t>
    </r>
    <r>
      <rPr>
        <sz val="28"/>
        <rFont val="Times New Roman"/>
        <charset val="134"/>
      </rPr>
      <t>-</t>
    </r>
    <r>
      <rPr>
        <sz val="28"/>
        <rFont val="方正仿宋简体"/>
        <charset val="134"/>
      </rPr>
      <t>夏马勒乡示范村建设项目</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</si>
  <si>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日与新疆神鹿水利水电工程有限公司签订合同并进场施工，工程形象进度</t>
    </r>
    <r>
      <rPr>
        <sz val="28"/>
        <rFont val="Times New Roman"/>
        <charset val="0"/>
      </rPr>
      <t>30%</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</si>
  <si>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3</t>
    </r>
    <r>
      <rPr>
        <sz val="28"/>
        <rFont val="方正仿宋简体"/>
        <charset val="0"/>
      </rPr>
      <t>日与新疆中信虹雨建设工程有限公司签订合同，正在办理施工许可证。</t>
    </r>
  </si>
  <si>
    <r>
      <rPr>
        <sz val="24"/>
        <rFont val="方正仿宋简体"/>
        <charset val="0"/>
      </rPr>
      <t>一标（污水管网）已于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日与新疆水夫建筑工程有限公司签订合同，目前排污管沟开挖</t>
    </r>
    <r>
      <rPr>
        <sz val="24"/>
        <rFont val="Times New Roman"/>
        <charset val="0"/>
      </rPr>
      <t>850</t>
    </r>
    <r>
      <rPr>
        <sz val="24"/>
        <rFont val="方正仿宋简体"/>
        <charset val="0"/>
      </rPr>
      <t>米，检查井吊装</t>
    </r>
    <r>
      <rPr>
        <sz val="24"/>
        <rFont val="Times New Roman"/>
        <charset val="0"/>
      </rPr>
      <t>25</t>
    </r>
    <r>
      <rPr>
        <sz val="24"/>
        <rFont val="方正仿宋简体"/>
        <charset val="0"/>
      </rPr>
      <t>个，排污管安装</t>
    </r>
    <r>
      <rPr>
        <sz val="24"/>
        <rFont val="Times New Roman"/>
        <charset val="0"/>
      </rPr>
      <t>500</t>
    </r>
    <r>
      <rPr>
        <sz val="24"/>
        <rFont val="方正仿宋简体"/>
        <charset val="0"/>
      </rPr>
      <t>米。管沟回填</t>
    </r>
    <r>
      <rPr>
        <sz val="24"/>
        <rFont val="Times New Roman"/>
        <charset val="0"/>
      </rPr>
      <t>350</t>
    </r>
    <r>
      <rPr>
        <sz val="24"/>
        <rFont val="方正仿宋简体"/>
        <charset val="0"/>
      </rPr>
      <t>米，工程形象进度</t>
    </r>
    <r>
      <rPr>
        <sz val="24"/>
        <rFont val="Times New Roman"/>
        <charset val="0"/>
      </rPr>
      <t>10</t>
    </r>
    <r>
      <rPr>
        <strike/>
        <sz val="24"/>
        <rFont val="Times New Roman"/>
        <charset val="0"/>
      </rPr>
      <t>%</t>
    </r>
    <r>
      <rPr>
        <sz val="24"/>
        <rFont val="方正仿宋简体"/>
        <charset val="0"/>
      </rPr>
      <t>；二标（茄子加工厂）已于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日与新疆水夫建筑工程有限公司签订合同，正在办理施工许可证；三标（土地碎片化整理）已于</t>
    </r>
    <r>
      <rPr>
        <sz val="24"/>
        <rFont val="Times New Roman"/>
        <charset val="0"/>
      </rPr>
      <t>4</t>
    </r>
    <r>
      <rPr>
        <sz val="24"/>
        <rFont val="方正仿宋简体"/>
        <charset val="0"/>
      </rPr>
      <t>月</t>
    </r>
    <r>
      <rPr>
        <sz val="24"/>
        <rFont val="Times New Roman"/>
        <charset val="0"/>
      </rPr>
      <t>1</t>
    </r>
    <r>
      <rPr>
        <sz val="24"/>
        <rFont val="方正仿宋简体"/>
        <charset val="0"/>
      </rPr>
      <t>日进行县级联合验收。</t>
    </r>
  </si>
  <si>
    <r>
      <rPr>
        <sz val="28"/>
        <rFont val="Times New Roman"/>
        <charset val="0"/>
      </rPr>
      <t xml:space="preserve"> </t>
    </r>
    <r>
      <rPr>
        <sz val="28"/>
        <rFont val="方正仿宋简体"/>
        <charset val="0"/>
      </rPr>
      <t>已于</t>
    </r>
    <r>
      <rPr>
        <sz val="28"/>
        <rFont val="Times New Roman"/>
        <charset val="0"/>
      </rPr>
      <t>4</t>
    </r>
    <r>
      <rPr>
        <sz val="28"/>
        <rFont val="方正仿宋简体"/>
        <charset val="0"/>
      </rPr>
      <t>月</t>
    </r>
    <r>
      <rPr>
        <sz val="28"/>
        <rFont val="Times New Roman"/>
        <charset val="0"/>
      </rPr>
      <t>4</t>
    </r>
    <r>
      <rPr>
        <sz val="28"/>
        <rFont val="方正仿宋简体"/>
        <charset val="0"/>
      </rPr>
      <t>日</t>
    </r>
    <r>
      <rPr>
        <sz val="28"/>
        <rFont val="Times New Roman"/>
        <charset val="0"/>
      </rPr>
      <t xml:space="preserve"> </t>
    </r>
    <r>
      <rPr>
        <sz val="28"/>
        <rFont val="方正仿宋简体"/>
        <charset val="0"/>
      </rPr>
      <t>新疆尚宇诚建筑工程有限公司签订合同，目前已硬化</t>
    </r>
    <r>
      <rPr>
        <sz val="28"/>
        <rFont val="Times New Roman"/>
        <charset val="0"/>
      </rPr>
      <t>3000</t>
    </r>
    <r>
      <rPr>
        <sz val="28"/>
        <rFont val="方正仿宋简体"/>
        <charset val="0"/>
      </rPr>
      <t>平方米，工程形象进度为</t>
    </r>
    <r>
      <rPr>
        <sz val="28"/>
        <rFont val="Times New Roman"/>
        <charset val="0"/>
      </rPr>
      <t>30%</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</si>
  <si>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日签订合同，目前已进场施工，已完成土地碎片化整理及高效节水</t>
    </r>
    <r>
      <rPr>
        <sz val="28"/>
        <rFont val="Times New Roman"/>
        <charset val="0"/>
      </rPr>
      <t>1300</t>
    </r>
    <r>
      <rPr>
        <sz val="28"/>
        <rFont val="方正仿宋简体"/>
        <charset val="0"/>
      </rPr>
      <t>亩、</t>
    </r>
    <r>
      <rPr>
        <sz val="28"/>
        <rFont val="Times New Roman"/>
        <charset val="0"/>
      </rPr>
      <t>2</t>
    </r>
    <r>
      <rPr>
        <sz val="28"/>
        <rFont val="方正仿宋简体"/>
        <charset val="0"/>
      </rPr>
      <t>个沉沙池主体修建，工程形象进度</t>
    </r>
    <r>
      <rPr>
        <sz val="28"/>
        <rFont val="Times New Roman"/>
        <charset val="0"/>
      </rPr>
      <t>70%</t>
    </r>
    <r>
      <rPr>
        <sz val="28"/>
        <rFont val="方正仿宋简体"/>
        <charset val="0"/>
      </rPr>
      <t>。</t>
    </r>
  </si>
  <si>
    <r>
      <rPr>
        <sz val="18"/>
        <rFont val="方正仿宋简体"/>
        <charset val="0"/>
      </rPr>
      <t>一标（土地碎片化整理及防渗渠）已于</t>
    </r>
    <r>
      <rPr>
        <sz val="18"/>
        <rFont val="Times New Roman"/>
        <charset val="0"/>
      </rPr>
      <t>3</t>
    </r>
    <r>
      <rPr>
        <sz val="18"/>
        <rFont val="方正仿宋简体"/>
        <charset val="0"/>
      </rPr>
      <t>月</t>
    </r>
    <r>
      <rPr>
        <sz val="18"/>
        <rFont val="Times New Roman"/>
        <charset val="0"/>
      </rPr>
      <t>27</t>
    </r>
    <r>
      <rPr>
        <sz val="18"/>
        <rFont val="方正仿宋简体"/>
        <charset val="0"/>
      </rPr>
      <t>日与新疆正远恒基水利工程有限公司签订合同，防渗渠已完成</t>
    </r>
    <r>
      <rPr>
        <sz val="18"/>
        <rFont val="Times New Roman"/>
        <charset val="0"/>
      </rPr>
      <t>1.5km,</t>
    </r>
    <r>
      <rPr>
        <sz val="18"/>
        <rFont val="方正仿宋简体"/>
        <charset val="0"/>
      </rPr>
      <t>土地碎片化已完成</t>
    </r>
    <r>
      <rPr>
        <sz val="18"/>
        <rFont val="Times New Roman"/>
        <charset val="0"/>
      </rPr>
      <t>400</t>
    </r>
    <r>
      <rPr>
        <sz val="18"/>
        <rFont val="方正仿宋简体"/>
        <charset val="0"/>
      </rPr>
      <t>亩，形象进度45</t>
    </r>
    <r>
      <rPr>
        <sz val="18"/>
        <rFont val="Times New Roman"/>
        <charset val="0"/>
      </rPr>
      <t>%</t>
    </r>
    <r>
      <rPr>
        <sz val="18"/>
        <rFont val="方正仿宋简体"/>
        <charset val="0"/>
      </rPr>
      <t>；二标（污水管网）已于</t>
    </r>
    <r>
      <rPr>
        <sz val="18"/>
        <rFont val="Times New Roman"/>
        <charset val="0"/>
      </rPr>
      <t>4</t>
    </r>
    <r>
      <rPr>
        <sz val="18"/>
        <rFont val="方正仿宋简体"/>
        <charset val="0"/>
      </rPr>
      <t>月</t>
    </r>
    <r>
      <rPr>
        <sz val="18"/>
        <rFont val="Times New Roman"/>
        <charset val="0"/>
      </rPr>
      <t>8</t>
    </r>
    <r>
      <rPr>
        <sz val="18"/>
        <rFont val="方正仿宋简体"/>
        <charset val="0"/>
      </rPr>
      <t>日与新疆中信虹雨建设工程有限公司签订合同，正在办理乡村规划许可证、施工许可证；三标（产业配套设施）已于</t>
    </r>
    <r>
      <rPr>
        <sz val="18"/>
        <rFont val="Times New Roman"/>
        <charset val="0"/>
      </rPr>
      <t>3</t>
    </r>
    <r>
      <rPr>
        <sz val="18"/>
        <rFont val="方正仿宋简体"/>
        <charset val="0"/>
      </rPr>
      <t>月</t>
    </r>
    <r>
      <rPr>
        <sz val="18"/>
        <rFont val="Times New Roman"/>
        <charset val="0"/>
      </rPr>
      <t>26</t>
    </r>
    <r>
      <rPr>
        <sz val="18"/>
        <rFont val="方正仿宋简体"/>
        <charset val="0"/>
      </rPr>
      <t>日开标并完成中标结果公示，中标公司为新疆水夫建筑工程有限公司，已于</t>
    </r>
    <r>
      <rPr>
        <sz val="18"/>
        <rFont val="Times New Roman"/>
        <charset val="0"/>
      </rPr>
      <t>4</t>
    </r>
    <r>
      <rPr>
        <sz val="18"/>
        <rFont val="方正仿宋简体"/>
        <charset val="0"/>
      </rPr>
      <t>月</t>
    </r>
    <r>
      <rPr>
        <sz val="18"/>
        <rFont val="Times New Roman"/>
        <charset val="0"/>
      </rPr>
      <t>7</t>
    </r>
    <r>
      <rPr>
        <sz val="18"/>
        <rFont val="方正仿宋简体"/>
        <charset val="0"/>
      </rPr>
      <t>日签订合同，正在办理乡村规划许可证；四标（小市场附属用房）</t>
    </r>
    <r>
      <rPr>
        <sz val="18"/>
        <rFont val="Times New Roman"/>
        <charset val="0"/>
      </rPr>
      <t>3</t>
    </r>
    <r>
      <rPr>
        <sz val="18"/>
        <rFont val="方正仿宋简体"/>
        <charset val="0"/>
      </rPr>
      <t>月</t>
    </r>
    <r>
      <rPr>
        <sz val="18"/>
        <rFont val="Times New Roman"/>
        <charset val="0"/>
      </rPr>
      <t>26</t>
    </r>
    <r>
      <rPr>
        <sz val="18"/>
        <rFont val="方正仿宋简体"/>
        <charset val="0"/>
      </rPr>
      <t>日因评标系统中设置的技术标及经济标权重未能成功保存问题流标，已于</t>
    </r>
    <r>
      <rPr>
        <sz val="18"/>
        <rFont val="Times New Roman"/>
        <charset val="0"/>
      </rPr>
      <t>3</t>
    </r>
    <r>
      <rPr>
        <sz val="18"/>
        <rFont val="方正仿宋简体"/>
        <charset val="0"/>
      </rPr>
      <t>月</t>
    </r>
    <r>
      <rPr>
        <sz val="18"/>
        <rFont val="Times New Roman"/>
        <charset val="0"/>
      </rPr>
      <t>28</t>
    </r>
    <r>
      <rPr>
        <sz val="18"/>
        <rFont val="方正仿宋简体"/>
        <charset val="0"/>
      </rPr>
      <t>日重新挂网，预计</t>
    </r>
    <r>
      <rPr>
        <sz val="18"/>
        <rFont val="Times New Roman"/>
        <charset val="0"/>
      </rPr>
      <t>4</t>
    </r>
    <r>
      <rPr>
        <sz val="18"/>
        <rFont val="方正仿宋简体"/>
        <charset val="0"/>
      </rPr>
      <t>月</t>
    </r>
    <r>
      <rPr>
        <sz val="18"/>
        <rFont val="Times New Roman"/>
        <charset val="0"/>
      </rPr>
      <t>22</t>
    </r>
    <r>
      <rPr>
        <sz val="18"/>
        <rFont val="方正仿宋简体"/>
        <charset val="0"/>
      </rPr>
      <t>日开标；五标（垃圾处理设备采购），已于</t>
    </r>
    <r>
      <rPr>
        <sz val="18"/>
        <rFont val="Times New Roman"/>
        <charset val="0"/>
      </rPr>
      <t>4</t>
    </r>
    <r>
      <rPr>
        <sz val="18"/>
        <rFont val="方正仿宋简体"/>
        <charset val="0"/>
      </rPr>
      <t>月</t>
    </r>
    <r>
      <rPr>
        <sz val="18"/>
        <rFont val="Times New Roman"/>
        <charset val="0"/>
      </rPr>
      <t>15</t>
    </r>
    <r>
      <rPr>
        <sz val="18"/>
        <rFont val="方正仿宋简体"/>
        <charset val="0"/>
      </rPr>
      <t>日完成自验。</t>
    </r>
  </si>
  <si>
    <r>
      <rPr>
        <sz val="28"/>
        <rFont val="方正仿宋简体"/>
        <charset val="134"/>
      </rPr>
      <t>喀什地区巴楚县</t>
    </r>
    <r>
      <rPr>
        <sz val="28"/>
        <rFont val="Times New Roman"/>
        <charset val="134"/>
      </rPr>
      <t>2024</t>
    </r>
    <r>
      <rPr>
        <sz val="28"/>
        <rFont val="方正仿宋简体"/>
        <charset val="134"/>
      </rPr>
      <t>年乡村振兴示范村污水管网建设项目</t>
    </r>
    <r>
      <rPr>
        <sz val="28"/>
        <rFont val="Times New Roman"/>
        <charset val="134"/>
      </rPr>
      <t>-</t>
    </r>
    <r>
      <rPr>
        <sz val="28"/>
        <rFont val="方正仿宋简体"/>
        <charset val="134"/>
      </rPr>
      <t>恰尔巴格乡污水管网建设项目</t>
    </r>
  </si>
  <si>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日与新疆中信虹雨建设工程有限公司签订合同，</t>
    </r>
    <r>
      <rPr>
        <sz val="28"/>
        <rFont val="Times New Roman"/>
        <charset val="0"/>
      </rPr>
      <t>3</t>
    </r>
    <r>
      <rPr>
        <sz val="28"/>
        <rFont val="方正仿宋简体"/>
        <charset val="0"/>
      </rPr>
      <t>月</t>
    </r>
    <r>
      <rPr>
        <sz val="28"/>
        <rFont val="Times New Roman"/>
        <charset val="0"/>
      </rPr>
      <t>25</t>
    </r>
    <r>
      <rPr>
        <sz val="28"/>
        <rFont val="方正仿宋简体"/>
        <charset val="0"/>
      </rPr>
      <t>日完成水土保持方案批复并进行施工，已完成主管道开挖和回填</t>
    </r>
    <r>
      <rPr>
        <sz val="28"/>
        <rFont val="Times New Roman"/>
        <charset val="0"/>
      </rPr>
      <t>1.8km</t>
    </r>
    <r>
      <rPr>
        <sz val="28"/>
        <rFont val="方正仿宋简体"/>
        <charset val="0"/>
      </rPr>
      <t>，工程形象进度</t>
    </r>
    <r>
      <rPr>
        <sz val="28"/>
        <rFont val="Times New Roman"/>
        <charset val="0"/>
      </rPr>
      <t>45%</t>
    </r>
    <r>
      <rPr>
        <sz val="28"/>
        <rFont val="方正仿宋简体"/>
        <charset val="0"/>
      </rPr>
      <t>。</t>
    </r>
  </si>
  <si>
    <r>
      <rPr>
        <sz val="28"/>
        <rFont val="方正仿宋简体"/>
        <charset val="134"/>
      </rPr>
      <t>巴楚县</t>
    </r>
    <r>
      <rPr>
        <sz val="28"/>
        <rFont val="Times New Roman"/>
        <charset val="134"/>
      </rPr>
      <t>2024</t>
    </r>
    <r>
      <rPr>
        <sz val="28"/>
        <rFont val="方正仿宋简体"/>
        <charset val="134"/>
      </rPr>
      <t>年乡村振兴示范村建设项目</t>
    </r>
    <r>
      <rPr>
        <sz val="28"/>
        <rFont val="Times New Roman"/>
        <charset val="134"/>
      </rPr>
      <t>-</t>
    </r>
    <r>
      <rPr>
        <sz val="28"/>
        <rFont val="方正仿宋简体"/>
        <charset val="134"/>
      </rPr>
      <t>恰尔巴格乡示范村建设项目</t>
    </r>
  </si>
  <si>
    <r>
      <rPr>
        <sz val="28"/>
        <rFont val="方正仿宋简体"/>
        <charset val="0"/>
      </rPr>
      <t>公共厕所已于</t>
    </r>
    <r>
      <rPr>
        <sz val="28"/>
        <rFont val="Times New Roman"/>
        <charset val="0"/>
      </rPr>
      <t>4</t>
    </r>
    <r>
      <rPr>
        <sz val="28"/>
        <rFont val="方正仿宋简体"/>
        <charset val="0"/>
      </rPr>
      <t>月</t>
    </r>
    <r>
      <rPr>
        <sz val="28"/>
        <rFont val="Times New Roman"/>
        <charset val="0"/>
      </rPr>
      <t>4</t>
    </r>
    <r>
      <rPr>
        <sz val="28"/>
        <rFont val="方正仿宋简体"/>
        <charset val="0"/>
      </rPr>
      <t>日签订合同，已完成</t>
    </r>
    <r>
      <rPr>
        <sz val="28"/>
        <rFont val="Times New Roman"/>
        <charset val="0"/>
      </rPr>
      <t>60%</t>
    </r>
    <r>
      <rPr>
        <sz val="28"/>
        <rFont val="方正仿宋简体"/>
        <charset val="0"/>
      </rPr>
      <t>，待外立面粉刷。垃圾船已采购并联合验收完毕。</t>
    </r>
  </si>
  <si>
    <r>
      <rPr>
        <sz val="28"/>
        <rFont val="方正仿宋简体"/>
        <charset val="0"/>
      </rPr>
      <t>已于</t>
    </r>
    <r>
      <rPr>
        <sz val="28"/>
        <rFont val="Times New Roman"/>
        <charset val="0"/>
      </rPr>
      <t>3</t>
    </r>
    <r>
      <rPr>
        <sz val="28"/>
        <rFont val="方正仿宋简体"/>
        <charset val="0"/>
      </rPr>
      <t>月</t>
    </r>
    <r>
      <rPr>
        <sz val="28"/>
        <rFont val="Times New Roman"/>
        <charset val="0"/>
      </rPr>
      <t>5</t>
    </r>
    <r>
      <rPr>
        <sz val="28"/>
        <rFont val="方正仿宋简体"/>
        <charset val="0"/>
      </rPr>
      <t>日线下发包，中标公司为新疆众泰恒基建设工程有限公司，</t>
    </r>
    <r>
      <rPr>
        <sz val="28"/>
        <rFont val="Times New Roman"/>
        <charset val="0"/>
      </rPr>
      <t>3</t>
    </r>
    <r>
      <rPr>
        <sz val="28"/>
        <rFont val="方正仿宋简体"/>
        <charset val="0"/>
      </rPr>
      <t>月</t>
    </r>
    <r>
      <rPr>
        <sz val="28"/>
        <rFont val="Times New Roman"/>
        <charset val="0"/>
      </rPr>
      <t>5</t>
    </r>
    <r>
      <rPr>
        <sz val="28"/>
        <rFont val="方正仿宋简体"/>
        <charset val="0"/>
      </rPr>
      <t>日签订合同，目前工程形象进度为</t>
    </r>
    <r>
      <rPr>
        <sz val="28"/>
        <rFont val="Times New Roman"/>
        <charset val="0"/>
      </rPr>
      <t>95%</t>
    </r>
    <r>
      <rPr>
        <sz val="28"/>
        <rFont val="方正仿宋简体"/>
        <charset val="0"/>
      </rPr>
      <t>。</t>
    </r>
  </si>
  <si>
    <r>
      <rPr>
        <sz val="28"/>
        <rFont val="方正仿宋简体"/>
        <charset val="134"/>
      </rPr>
      <t>巴楚县</t>
    </r>
    <r>
      <rPr>
        <sz val="28"/>
        <rFont val="Times New Roman"/>
        <charset val="134"/>
      </rPr>
      <t>2024</t>
    </r>
    <r>
      <rPr>
        <sz val="28"/>
        <rFont val="方正仿宋简体"/>
        <charset val="134"/>
      </rPr>
      <t>年乡村振兴示范村小市场建设项目</t>
    </r>
    <r>
      <rPr>
        <sz val="28"/>
        <rFont val="Times New Roman"/>
        <charset val="134"/>
      </rPr>
      <t>-</t>
    </r>
    <r>
      <rPr>
        <sz val="28"/>
        <rFont val="方正仿宋简体"/>
        <charset val="134"/>
      </rPr>
      <t>阿纳库勒乡小市场建设项目</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</si>
  <si>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日与新疆水夫建筑工程有限公司签订合同，正在办理施工许可证。</t>
    </r>
  </si>
  <si>
    <r>
      <rPr>
        <sz val="28"/>
        <rFont val="方正仿宋简体"/>
        <charset val="134"/>
      </rPr>
      <t>巴楚镇幸福园社区电力改造提升项目</t>
    </r>
  </si>
  <si>
    <r>
      <rPr>
        <sz val="24"/>
        <rFont val="方正仿宋简体"/>
        <charset val="0"/>
      </rPr>
      <t>已于</t>
    </r>
    <r>
      <rPr>
        <sz val="24"/>
        <rFont val="Times New Roman"/>
        <charset val="0"/>
      </rPr>
      <t>3</t>
    </r>
    <r>
      <rPr>
        <sz val="24"/>
        <rFont val="方正仿宋简体"/>
        <charset val="0"/>
      </rPr>
      <t>月</t>
    </r>
    <r>
      <rPr>
        <sz val="24"/>
        <rFont val="Times New Roman"/>
        <charset val="0"/>
      </rPr>
      <t>22</t>
    </r>
    <r>
      <rPr>
        <sz val="24"/>
        <rFont val="方正仿宋简体"/>
        <charset val="0"/>
      </rPr>
      <t>日与新疆恒源盛建设工程有限公司签订合同，目前目前幸福园社区</t>
    </r>
    <r>
      <rPr>
        <sz val="24"/>
        <rFont val="Times New Roman"/>
        <charset val="0"/>
      </rPr>
      <t>1</t>
    </r>
    <r>
      <rPr>
        <sz val="24"/>
        <rFont val="方正仿宋简体"/>
        <charset val="0"/>
      </rPr>
      <t>号小区电缆线管、土方回填、检查井完成</t>
    </r>
    <r>
      <rPr>
        <sz val="24"/>
        <rFont val="Times New Roman"/>
        <charset val="0"/>
      </rPr>
      <t>85%</t>
    </r>
    <r>
      <rPr>
        <sz val="24"/>
        <rFont val="方正仿宋简体"/>
        <charset val="0"/>
      </rPr>
      <t>，</t>
    </r>
    <r>
      <rPr>
        <sz val="24"/>
        <rFont val="Times New Roman"/>
        <charset val="0"/>
      </rPr>
      <t>2</t>
    </r>
    <r>
      <rPr>
        <sz val="24"/>
        <rFont val="方正仿宋简体"/>
        <charset val="0"/>
      </rPr>
      <t>号院小区电缆线管沟土方开挖完成</t>
    </r>
    <r>
      <rPr>
        <sz val="24"/>
        <rFont val="Times New Roman"/>
        <charset val="0"/>
      </rPr>
      <t>500</t>
    </r>
    <r>
      <rPr>
        <sz val="24"/>
        <rFont val="方正仿宋简体"/>
        <charset val="0"/>
      </rPr>
      <t>米，砼路面切割完成</t>
    </r>
    <r>
      <rPr>
        <sz val="24"/>
        <rFont val="Times New Roman"/>
        <charset val="0"/>
      </rPr>
      <t>95%</t>
    </r>
    <r>
      <rPr>
        <sz val="24"/>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</si>
  <si>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15</t>
    </r>
    <r>
      <rPr>
        <sz val="28"/>
        <rFont val="方正仿宋简体"/>
        <charset val="0"/>
      </rPr>
      <t>日与新疆水夫建筑工程有限公司签订合同，已完成砼道路基层平整、土方开挖、戈壁土垫层浇水、人工摊铺戈壁土</t>
    </r>
    <r>
      <rPr>
        <sz val="28"/>
        <rFont val="Times New Roman"/>
        <charset val="0"/>
      </rPr>
      <t>1020</t>
    </r>
    <r>
      <rPr>
        <sz val="28"/>
        <rFont val="方正仿宋简体"/>
        <charset val="0"/>
      </rPr>
      <t>立方米、砼道路浇筑约</t>
    </r>
    <r>
      <rPr>
        <sz val="28"/>
        <rFont val="Times New Roman"/>
        <charset val="0"/>
      </rPr>
      <t>1800</t>
    </r>
    <r>
      <rPr>
        <sz val="28"/>
        <rFont val="宋体"/>
        <charset val="0"/>
      </rPr>
      <t>㎡</t>
    </r>
    <r>
      <rPr>
        <sz val="28"/>
        <rFont val="方正仿宋简体"/>
        <charset val="0"/>
      </rPr>
      <t>，工程形象进度</t>
    </r>
    <r>
      <rPr>
        <sz val="28"/>
        <rFont val="Times New Roman"/>
        <charset val="0"/>
      </rPr>
      <t>45%</t>
    </r>
    <r>
      <rPr>
        <sz val="28"/>
        <rFont val="方正仿宋简体"/>
        <charset val="0"/>
      </rPr>
      <t>。</t>
    </r>
  </si>
  <si>
    <r>
      <rPr>
        <sz val="28"/>
        <rFont val="方正仿宋简体"/>
        <charset val="0"/>
      </rPr>
      <t>目前</t>
    </r>
    <r>
      <rPr>
        <sz val="28"/>
        <rFont val="Times New Roman"/>
        <charset val="0"/>
      </rPr>
      <t>1141</t>
    </r>
    <r>
      <rPr>
        <sz val="28"/>
        <rFont val="方正仿宋简体"/>
        <charset val="0"/>
      </rPr>
      <t>户脱贫户或监测户已购羊</t>
    </r>
    <r>
      <rPr>
        <sz val="28"/>
        <rFont val="Times New Roman"/>
        <charset val="0"/>
      </rPr>
      <t>1685</t>
    </r>
    <r>
      <rPr>
        <sz val="28"/>
        <rFont val="方正仿宋简体"/>
        <charset val="0"/>
      </rPr>
      <t>只，已对阿纳库勒乡和恰尔巴格乡自验合格的</t>
    </r>
    <r>
      <rPr>
        <sz val="28"/>
        <rFont val="Times New Roman"/>
        <charset val="0"/>
      </rPr>
      <t>229</t>
    </r>
    <r>
      <rPr>
        <sz val="28"/>
        <rFont val="方正仿宋简体"/>
        <charset val="0"/>
      </rPr>
      <t>只羊开展县级联合验收，兑现奖补资金</t>
    </r>
    <r>
      <rPr>
        <sz val="28"/>
        <rFont val="Times New Roman"/>
        <charset val="0"/>
      </rPr>
      <t>11.45</t>
    </r>
    <r>
      <rPr>
        <sz val="28"/>
        <rFont val="方正仿宋简体"/>
        <charset val="0"/>
      </rPr>
      <t>万元，正在开展第二批县级联合验收。</t>
    </r>
  </si>
  <si>
    <r>
      <rPr>
        <sz val="28"/>
        <rFont val="方正仿宋简体"/>
        <charset val="0"/>
      </rPr>
      <t>已于</t>
    </r>
    <r>
      <rPr>
        <sz val="28"/>
        <rFont val="Times New Roman"/>
        <charset val="0"/>
      </rPr>
      <t>3</t>
    </r>
    <r>
      <rPr>
        <sz val="28"/>
        <rFont val="方正仿宋简体"/>
        <charset val="0"/>
      </rPr>
      <t>月</t>
    </r>
    <r>
      <rPr>
        <sz val="28"/>
        <rFont val="Times New Roman"/>
        <charset val="0"/>
      </rPr>
      <t>25</t>
    </r>
    <r>
      <rPr>
        <sz val="28"/>
        <rFont val="方正仿宋简体"/>
        <charset val="0"/>
      </rPr>
      <t>日签订合同并开工，已完成砖墙砌筑，正在架设钢屋架，工程形象进度为</t>
    </r>
    <r>
      <rPr>
        <sz val="28"/>
        <rFont val="Times New Roman"/>
        <charset val="0"/>
      </rPr>
      <t>60%</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</si>
  <si>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日与新疆天益和工程建设有限责任公司签订合同并进场施工，工程形象进度</t>
    </r>
    <r>
      <rPr>
        <sz val="28"/>
        <rFont val="Times New Roman"/>
        <charset val="0"/>
      </rPr>
      <t>30%</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</si>
  <si>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日取得可研批复，正在办理预算评审。</t>
    </r>
  </si>
  <si>
    <r>
      <rPr>
        <sz val="28"/>
        <rFont val="方正仿宋简体"/>
        <charset val="0"/>
      </rPr>
      <t>已于</t>
    </r>
    <r>
      <rPr>
        <sz val="28"/>
        <rFont val="Times New Roman"/>
        <charset val="0"/>
      </rPr>
      <t>3</t>
    </r>
    <r>
      <rPr>
        <sz val="28"/>
        <rFont val="方正仿宋简体"/>
        <charset val="0"/>
      </rPr>
      <t>月</t>
    </r>
    <r>
      <rPr>
        <sz val="28"/>
        <rFont val="Times New Roman"/>
        <charset val="0"/>
      </rPr>
      <t>31</t>
    </r>
    <r>
      <rPr>
        <sz val="28"/>
        <rFont val="方正仿宋简体"/>
        <charset val="0"/>
      </rPr>
      <t>日取得县发改委初步设计批复，已完成预算、评审，待地区审查。</t>
    </r>
  </si>
  <si>
    <r>
      <rPr>
        <sz val="28"/>
        <rFont val="宋体"/>
        <charset val="0"/>
      </rPr>
      <t>正在办理前期费用</t>
    </r>
    <r>
      <rPr>
        <sz val="28"/>
        <rFont val="Times New Roman"/>
        <charset val="0"/>
      </rPr>
      <t>38.52</t>
    </r>
    <r>
      <rPr>
        <sz val="28"/>
        <rFont val="宋体"/>
        <charset val="0"/>
      </rPr>
      <t>万元</t>
    </r>
  </si>
  <si>
    <r>
      <rPr>
        <sz val="28"/>
        <rFont val="方正仿宋简体"/>
        <charset val="0"/>
      </rPr>
      <t>已于</t>
    </r>
    <r>
      <rPr>
        <sz val="28"/>
        <rFont val="Times New Roman"/>
        <charset val="0"/>
      </rPr>
      <t>3</t>
    </r>
    <r>
      <rPr>
        <sz val="28"/>
        <rFont val="方正仿宋简体"/>
        <charset val="0"/>
      </rPr>
      <t>月</t>
    </r>
    <r>
      <rPr>
        <sz val="28"/>
        <rFont val="Times New Roman"/>
        <charset val="0"/>
      </rPr>
      <t>26</t>
    </r>
    <r>
      <rPr>
        <sz val="28"/>
        <rFont val="方正仿宋简体"/>
        <charset val="0"/>
      </rPr>
      <t>日与陕西华海水利工程有限公司签订合同，目前已完成排渠疏通</t>
    </r>
    <r>
      <rPr>
        <sz val="28"/>
        <rFont val="Times New Roman"/>
        <charset val="0"/>
      </rPr>
      <t>4.3</t>
    </r>
    <r>
      <rPr>
        <sz val="28"/>
        <rFont val="方正仿宋简体"/>
        <charset val="0"/>
      </rPr>
      <t>公里，建筑物</t>
    </r>
    <r>
      <rPr>
        <sz val="28"/>
        <rFont val="Times New Roman"/>
        <charset val="0"/>
      </rPr>
      <t>8</t>
    </r>
    <r>
      <rPr>
        <sz val="28"/>
        <rFont val="方正仿宋简体"/>
        <charset val="0"/>
      </rPr>
      <t>座，工程形象进度</t>
    </r>
    <r>
      <rPr>
        <sz val="28"/>
        <rFont val="Times New Roman"/>
        <charset val="0"/>
      </rPr>
      <t>28%</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</si>
  <si>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17</t>
    </r>
    <r>
      <rPr>
        <sz val="28"/>
        <rFont val="方正仿宋简体"/>
        <charset val="0"/>
      </rPr>
      <t>日与新疆水夫建筑工程有限公司签订合同，正在办理施工许可证和水保。</t>
    </r>
  </si>
  <si>
    <r>
      <rPr>
        <sz val="28"/>
        <rFont val="方正仿宋简体"/>
        <charset val="134"/>
      </rPr>
      <t>喀什地区巴楚县工业园区产业园厂房及附属设施建设项目</t>
    </r>
  </si>
  <si>
    <r>
      <rPr>
        <sz val="28"/>
        <rFont val="方正仿宋简体"/>
        <charset val="0"/>
      </rPr>
      <t>已于</t>
    </r>
    <r>
      <rPr>
        <sz val="28"/>
        <rFont val="Times New Roman"/>
        <charset val="0"/>
      </rPr>
      <t>4</t>
    </r>
    <r>
      <rPr>
        <sz val="28"/>
        <rFont val="方正仿宋简体"/>
        <charset val="0"/>
      </rPr>
      <t>月</t>
    </r>
    <r>
      <rPr>
        <sz val="28"/>
        <rFont val="Times New Roman"/>
        <charset val="0"/>
      </rPr>
      <t>1</t>
    </r>
    <r>
      <rPr>
        <sz val="28"/>
        <rFont val="方正仿宋简体"/>
        <charset val="0"/>
      </rPr>
      <t>日取得初步设计批复，正在预算评审。</t>
    </r>
  </si>
  <si>
    <r>
      <rPr>
        <sz val="28"/>
        <rFont val="方正仿宋简体"/>
        <charset val="0"/>
      </rPr>
      <t>目前已完成实施方案编制，正在收集补贴人员材料。</t>
    </r>
  </si>
  <si>
    <r>
      <rPr>
        <sz val="28"/>
        <rFont val="方正仿宋简体"/>
        <charset val="0"/>
      </rPr>
      <t>目前已完成</t>
    </r>
    <r>
      <rPr>
        <sz val="28"/>
        <rFont val="Times New Roman"/>
        <charset val="0"/>
      </rPr>
      <t>1-3</t>
    </r>
    <r>
      <rPr>
        <sz val="28"/>
        <rFont val="方正仿宋简体"/>
        <charset val="0"/>
      </rPr>
      <t>月份补贴资金发放。</t>
    </r>
  </si>
  <si>
    <r>
      <rPr>
        <sz val="22"/>
        <rFont val="方正仿宋简体"/>
        <charset val="0"/>
      </rPr>
      <t>已于</t>
    </r>
    <r>
      <rPr>
        <sz val="22"/>
        <rFont val="Times New Roman"/>
        <charset val="0"/>
      </rPr>
      <t>3</t>
    </r>
    <r>
      <rPr>
        <sz val="22"/>
        <rFont val="方正仿宋简体"/>
        <charset val="0"/>
      </rPr>
      <t>月</t>
    </r>
    <r>
      <rPr>
        <sz val="22"/>
        <rFont val="Times New Roman"/>
        <charset val="0"/>
      </rPr>
      <t>29</t>
    </r>
    <r>
      <rPr>
        <sz val="22"/>
        <rFont val="方正仿宋简体"/>
        <charset val="0"/>
      </rPr>
      <t>日分别与新疆鸿泰建设工程有限公司、新疆祥顺建设工程有限公司、新疆旭世路桥有限公司、新疆开凯建设工程有限公司签订合同，目前正在路基戈壁料填筑，工程形象进度</t>
    </r>
    <r>
      <rPr>
        <sz val="22"/>
        <rFont val="Times New Roman"/>
        <charset val="0"/>
      </rPr>
      <t>10%</t>
    </r>
    <r>
      <rPr>
        <sz val="22"/>
        <rFont val="方正仿宋简体"/>
        <charset val="0"/>
      </rPr>
      <t>。</t>
    </r>
  </si>
  <si>
    <r>
      <rPr>
        <sz val="26"/>
        <rFont val="方正仿宋简体"/>
        <charset val="134"/>
      </rPr>
      <t>已于</t>
    </r>
    <r>
      <rPr>
        <sz val="26"/>
        <rFont val="Times New Roman"/>
        <charset val="134"/>
      </rPr>
      <t>3</t>
    </r>
    <r>
      <rPr>
        <sz val="26"/>
        <rFont val="方正仿宋简体"/>
        <charset val="134"/>
      </rPr>
      <t>月</t>
    </r>
    <r>
      <rPr>
        <sz val="26"/>
        <rFont val="Times New Roman"/>
        <charset val="134"/>
      </rPr>
      <t>4</t>
    </r>
    <r>
      <rPr>
        <sz val="26"/>
        <rFont val="方正仿宋简体"/>
        <charset val="134"/>
      </rPr>
      <t>日与新疆水夫建筑工程有限公司签订合同，目前正在做砂砾石路基的精平碾压和过水路面的砼浇筑，工程形象进度为</t>
    </r>
    <r>
      <rPr>
        <sz val="26"/>
        <rFont val="Times New Roman"/>
        <charset val="134"/>
      </rPr>
      <t>65%</t>
    </r>
    <r>
      <rPr>
        <sz val="26"/>
        <rFont val="方正仿宋简体"/>
        <charset val="134"/>
      </rPr>
      <t>。</t>
    </r>
  </si>
  <si>
    <r>
      <rPr>
        <sz val="28"/>
        <rFont val="方正仿宋简体"/>
        <charset val="0"/>
      </rPr>
      <t>目前已完成实施方案编制和补贴人员名单收集工作。</t>
    </r>
  </si>
  <si>
    <t>626.532115</t>
  </si>
  <si>
    <t>585.474693</t>
  </si>
  <si>
    <t>37.21</t>
  </si>
  <si>
    <r>
      <rPr>
        <sz val="28"/>
        <rFont val="方正仿宋简体"/>
        <charset val="134"/>
      </rPr>
      <t>已于</t>
    </r>
    <r>
      <rPr>
        <sz val="28"/>
        <rFont val="Times New Roman"/>
        <charset val="134"/>
      </rPr>
      <t>4</t>
    </r>
    <r>
      <rPr>
        <sz val="28"/>
        <rFont val="方正仿宋简体"/>
        <charset val="134"/>
      </rPr>
      <t>月</t>
    </r>
    <r>
      <rPr>
        <sz val="28"/>
        <rFont val="Times New Roman"/>
        <charset val="134"/>
      </rPr>
      <t>2</t>
    </r>
    <r>
      <rPr>
        <sz val="28"/>
        <rFont val="方正仿宋简体"/>
        <charset val="134"/>
      </rPr>
      <t>日开标，正在审核合同条款，预计</t>
    </r>
    <r>
      <rPr>
        <sz val="28"/>
        <rFont val="Times New Roman"/>
        <charset val="134"/>
      </rPr>
      <t>4</t>
    </r>
    <r>
      <rPr>
        <sz val="28"/>
        <rFont val="方正仿宋简体"/>
        <charset val="134"/>
      </rPr>
      <t>月</t>
    </r>
    <r>
      <rPr>
        <sz val="28"/>
        <rFont val="Times New Roman"/>
        <charset val="134"/>
      </rPr>
      <t>18</t>
    </r>
    <r>
      <rPr>
        <sz val="28"/>
        <rFont val="方正仿宋简体"/>
        <charset val="134"/>
      </rPr>
      <t>日签订合同。</t>
    </r>
  </si>
  <si>
    <t>县农经中心</t>
  </si>
  <si>
    <t>目前已完成实施方案编制和补贴人员名单收集工作，正在核实一卡通卡号。</t>
  </si>
  <si>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日开标，目前已有</t>
    </r>
    <r>
      <rPr>
        <sz val="28"/>
        <rFont val="Times New Roman"/>
        <charset val="0"/>
      </rPr>
      <t>2</t>
    </r>
    <r>
      <rPr>
        <sz val="28"/>
        <rFont val="方正仿宋简体"/>
        <charset val="0"/>
      </rPr>
      <t>个标段签订合同，剩余</t>
    </r>
    <r>
      <rPr>
        <sz val="28"/>
        <rFont val="Times New Roman"/>
        <charset val="0"/>
      </rPr>
      <t>1</t>
    </r>
    <r>
      <rPr>
        <sz val="28"/>
        <rFont val="方正仿宋简体"/>
        <charset val="0"/>
      </rPr>
      <t>个标段正在审核合同。</t>
    </r>
  </si>
  <si>
    <r>
      <rPr>
        <sz val="28"/>
        <rFont val="方正仿宋简体"/>
        <charset val="0"/>
      </rPr>
      <t>目前为</t>
    </r>
    <r>
      <rPr>
        <sz val="28"/>
        <rFont val="Times New Roman"/>
        <charset val="0"/>
      </rPr>
      <t>3863</t>
    </r>
    <r>
      <rPr>
        <sz val="28"/>
        <rFont val="方正仿宋简体"/>
        <charset val="0"/>
      </rPr>
      <t>名学生拨付春季学期补助资金。</t>
    </r>
  </si>
  <si>
    <r>
      <rPr>
        <sz val="28"/>
        <rFont val="方正仿宋简体"/>
        <charset val="134"/>
      </rPr>
      <t>巴楚县低氟边销茶项目</t>
    </r>
  </si>
  <si>
    <r>
      <rPr>
        <sz val="28"/>
        <rFont val="方正仿宋简体"/>
        <charset val="0"/>
      </rPr>
      <t>已于</t>
    </r>
    <r>
      <rPr>
        <sz val="28"/>
        <rFont val="Times New Roman"/>
        <charset val="0"/>
      </rPr>
      <t>3</t>
    </r>
    <r>
      <rPr>
        <sz val="28"/>
        <rFont val="方正仿宋简体"/>
        <charset val="0"/>
      </rPr>
      <t>月</t>
    </r>
    <r>
      <rPr>
        <sz val="28"/>
        <rFont val="Times New Roman"/>
        <charset val="0"/>
      </rPr>
      <t>7</t>
    </r>
    <r>
      <rPr>
        <sz val="28"/>
        <rFont val="方正仿宋简体"/>
        <charset val="0"/>
      </rPr>
      <t>日进行采购意向公示，正在办理采购手续。</t>
    </r>
  </si>
  <si>
    <r>
      <rPr>
        <sz val="28"/>
        <rFont val="方正仿宋简体"/>
        <charset val="0"/>
      </rPr>
      <t>已于</t>
    </r>
    <r>
      <rPr>
        <sz val="28"/>
        <rFont val="Times New Roman"/>
        <charset val="0"/>
      </rPr>
      <t>4</t>
    </r>
    <r>
      <rPr>
        <sz val="28"/>
        <rFont val="方正仿宋简体"/>
        <charset val="0"/>
      </rPr>
      <t>月</t>
    </r>
    <r>
      <rPr>
        <sz val="28"/>
        <rFont val="Times New Roman"/>
        <charset val="0"/>
      </rPr>
      <t>15</t>
    </r>
    <r>
      <rPr>
        <sz val="28"/>
        <rFont val="方正仿宋简体"/>
        <charset val="0"/>
      </rPr>
      <t>日完成预算评审，正在办理挂网手续。</t>
    </r>
  </si>
  <si>
    <r>
      <rPr>
        <sz val="28"/>
        <rFont val="方正仿宋简体"/>
        <charset val="0"/>
      </rPr>
      <t>已于</t>
    </r>
    <r>
      <rPr>
        <sz val="28"/>
        <rFont val="Times New Roman"/>
        <charset val="0"/>
      </rPr>
      <t>4</t>
    </r>
    <r>
      <rPr>
        <sz val="28"/>
        <rFont val="方正仿宋简体"/>
        <charset val="0"/>
      </rPr>
      <t>月</t>
    </r>
    <r>
      <rPr>
        <sz val="28"/>
        <rFont val="Times New Roman"/>
        <charset val="0"/>
      </rPr>
      <t>3</t>
    </r>
    <r>
      <rPr>
        <sz val="28"/>
        <rFont val="方正仿宋简体"/>
        <charset val="0"/>
      </rPr>
      <t>日取得可研批复，已完成评审，正在办理挂网手续。</t>
    </r>
  </si>
  <si>
    <t>项目进度(4月23日）</t>
  </si>
  <si>
    <t>本月下达资金支付任务未完成额度</t>
  </si>
  <si>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日与新疆忠浩建设工程有限公司签订合同，因土地里有核桃树，正在协商赔偿问题，暂停施工；工程形象进度</t>
    </r>
    <r>
      <rPr>
        <sz val="28"/>
        <rFont val="Times New Roman"/>
        <charset val="0"/>
      </rPr>
      <t>6%</t>
    </r>
    <r>
      <rPr>
        <sz val="28"/>
        <rFont val="方正仿宋简体"/>
        <charset val="0"/>
      </rPr>
      <t>。</t>
    </r>
  </si>
  <si>
    <r>
      <rPr>
        <sz val="24"/>
        <rFont val="方正仿宋简体"/>
        <charset val="0"/>
      </rPr>
      <t>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t>
    </r>
    <r>
      <rPr>
        <sz val="24"/>
        <rFont val="Times New Roman"/>
        <charset val="0"/>
      </rPr>
      <t>4</t>
    </r>
    <r>
      <rPr>
        <sz val="24"/>
        <rFont val="方正仿宋简体"/>
        <charset val="0"/>
      </rPr>
      <t>月</t>
    </r>
    <r>
      <rPr>
        <sz val="24"/>
        <rFont val="Times New Roman"/>
        <charset val="0"/>
      </rPr>
      <t>11</t>
    </r>
    <r>
      <rPr>
        <sz val="24"/>
        <rFont val="方正仿宋简体"/>
        <charset val="0"/>
      </rPr>
      <t>日已办理施工许可证，目前正在对</t>
    </r>
    <r>
      <rPr>
        <sz val="24"/>
        <rFont val="Times New Roman"/>
        <charset val="0"/>
      </rPr>
      <t>1</t>
    </r>
    <r>
      <rPr>
        <sz val="24"/>
        <rFont val="方正仿宋简体"/>
        <charset val="0"/>
      </rPr>
      <t>号、</t>
    </r>
    <r>
      <rPr>
        <sz val="24"/>
        <rFont val="Times New Roman"/>
        <charset val="0"/>
      </rPr>
      <t>2</t>
    </r>
    <r>
      <rPr>
        <sz val="24"/>
        <rFont val="方正仿宋简体"/>
        <charset val="0"/>
      </rPr>
      <t>号商业楼独基拆模洒水养护，工程形象进度</t>
    </r>
    <r>
      <rPr>
        <sz val="24"/>
        <rFont val="Times New Roman"/>
        <charset val="0"/>
      </rPr>
      <t>15%</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</si>
  <si>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日与新疆神龙建设工程有限责任公司签订合同，目前正在进行商铺、厕所梁板柱混凝土浇筑，工程形象进度为</t>
    </r>
    <r>
      <rPr>
        <sz val="28"/>
        <rFont val="Times New Roman"/>
        <charset val="0"/>
      </rPr>
      <t>48%</t>
    </r>
    <r>
      <rPr>
        <sz val="28"/>
        <rFont val="方正仿宋简体"/>
        <charset val="0"/>
      </rPr>
      <t>。</t>
    </r>
  </si>
  <si>
    <r>
      <rPr>
        <sz val="24"/>
        <rFont val="方正仿宋简体"/>
        <charset val="0"/>
      </rPr>
      <t>已于</t>
    </r>
    <r>
      <rPr>
        <sz val="24"/>
        <rFont val="Times New Roman"/>
        <charset val="0"/>
      </rPr>
      <t>3</t>
    </r>
    <r>
      <rPr>
        <sz val="24"/>
        <rFont val="方正仿宋简体"/>
        <charset val="0"/>
      </rPr>
      <t>月</t>
    </r>
    <r>
      <rPr>
        <sz val="24"/>
        <rFont val="Times New Roman"/>
        <charset val="0"/>
      </rPr>
      <t>20</t>
    </r>
    <r>
      <rPr>
        <sz val="24"/>
        <rFont val="方正仿宋简体"/>
        <charset val="0"/>
      </rPr>
      <t>日与新疆神龙建设工程有限责任公司签订合同，目前已完成</t>
    </r>
    <r>
      <rPr>
        <sz val="24"/>
        <rFont val="Times New Roman"/>
        <charset val="0"/>
      </rPr>
      <t>Dn300</t>
    </r>
    <r>
      <rPr>
        <sz val="24"/>
        <rFont val="方正仿宋简体"/>
        <charset val="0"/>
      </rPr>
      <t>，主管道开挖与埋设</t>
    </r>
    <r>
      <rPr>
        <sz val="24"/>
        <rFont val="Times New Roman"/>
        <charset val="0"/>
      </rPr>
      <t>2654</t>
    </r>
    <r>
      <rPr>
        <sz val="24"/>
        <rFont val="方正仿宋简体"/>
        <charset val="0"/>
      </rPr>
      <t>米、检查井安装</t>
    </r>
    <r>
      <rPr>
        <sz val="24"/>
        <rFont val="Times New Roman"/>
        <charset val="0"/>
      </rPr>
      <t>98</t>
    </r>
    <r>
      <rPr>
        <sz val="24"/>
        <rFont val="方正仿宋简体"/>
        <charset val="0"/>
      </rPr>
      <t>座、降水井完成</t>
    </r>
    <r>
      <rPr>
        <sz val="24"/>
        <rFont val="Times New Roman"/>
        <charset val="0"/>
      </rPr>
      <t>10</t>
    </r>
    <r>
      <rPr>
        <sz val="24"/>
        <rFont val="方正仿宋简体"/>
        <charset val="0"/>
      </rPr>
      <t>个、</t>
    </r>
    <r>
      <rPr>
        <sz val="24"/>
        <rFont val="Times New Roman"/>
        <charset val="0"/>
      </rPr>
      <t>PE</t>
    </r>
    <r>
      <rPr>
        <sz val="24"/>
        <rFont val="方正仿宋简体"/>
        <charset val="0"/>
      </rPr>
      <t>压力管完成</t>
    </r>
    <r>
      <rPr>
        <sz val="24"/>
        <rFont val="Times New Roman"/>
        <charset val="0"/>
      </rPr>
      <t>960</t>
    </r>
    <r>
      <rPr>
        <sz val="24"/>
        <rFont val="方正仿宋简体"/>
        <charset val="0"/>
      </rPr>
      <t>米；工程形象进度为</t>
    </r>
    <r>
      <rPr>
        <sz val="24"/>
        <rFont val="Times New Roman"/>
        <charset val="0"/>
      </rPr>
      <t>40%</t>
    </r>
    <r>
      <rPr>
        <sz val="24"/>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</si>
  <si>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日与新疆忠浩建设工程有限公司签订合同，已完成土地平整</t>
    </r>
    <r>
      <rPr>
        <sz val="28"/>
        <rFont val="Times New Roman"/>
        <charset val="0"/>
      </rPr>
      <t>1200</t>
    </r>
    <r>
      <rPr>
        <sz val="28"/>
        <rFont val="方正仿宋简体"/>
        <charset val="0"/>
      </rPr>
      <t>亩，正在开沉砂池地基，工程形象进度</t>
    </r>
    <r>
      <rPr>
        <sz val="28"/>
        <rFont val="Times New Roman"/>
        <charset val="0"/>
      </rPr>
      <t>40%</t>
    </r>
    <r>
      <rPr>
        <sz val="28"/>
        <rFont val="方正仿宋简体"/>
        <charset val="0"/>
      </rPr>
      <t>。</t>
    </r>
  </si>
  <si>
    <r>
      <rPr>
        <sz val="24"/>
        <rFont val="方正仿宋简体"/>
        <charset val="0"/>
      </rPr>
      <t>已于</t>
    </r>
    <r>
      <rPr>
        <sz val="24"/>
        <rFont val="Times New Roman"/>
        <charset val="0"/>
      </rPr>
      <t>3</t>
    </r>
    <r>
      <rPr>
        <sz val="24"/>
        <rFont val="方正仿宋简体"/>
        <charset val="0"/>
      </rPr>
      <t>月</t>
    </r>
    <r>
      <rPr>
        <sz val="24"/>
        <rFont val="Times New Roman"/>
        <charset val="0"/>
      </rPr>
      <t>15</t>
    </r>
    <r>
      <rPr>
        <sz val="24"/>
        <rFont val="方正仿宋简体"/>
        <charset val="0"/>
      </rPr>
      <t>日与新疆神龙建设工程有限责任公司签订合同，已完成管道开挖回填</t>
    </r>
    <r>
      <rPr>
        <sz val="24"/>
        <rFont val="Times New Roman"/>
        <charset val="0"/>
      </rPr>
      <t>1.7</t>
    </r>
    <r>
      <rPr>
        <sz val="24"/>
        <rFont val="方正仿宋简体"/>
        <charset val="0"/>
      </rPr>
      <t>公里，安装污水井</t>
    </r>
    <r>
      <rPr>
        <sz val="24"/>
        <rFont val="Times New Roman"/>
        <charset val="0"/>
      </rPr>
      <t>48</t>
    </r>
    <r>
      <rPr>
        <sz val="24"/>
        <rFont val="方正仿宋简体"/>
        <charset val="0"/>
      </rPr>
      <t>个，入户顶管</t>
    </r>
    <r>
      <rPr>
        <sz val="24"/>
        <rFont val="Times New Roman"/>
        <charset val="0"/>
      </rPr>
      <t>180</t>
    </r>
    <r>
      <rPr>
        <sz val="24"/>
        <rFont val="方正仿宋简体"/>
        <charset val="0"/>
      </rPr>
      <t>米工程形象进度为</t>
    </r>
    <r>
      <rPr>
        <sz val="24"/>
        <rFont val="Times New Roman"/>
        <charset val="0"/>
      </rPr>
      <t>50%</t>
    </r>
    <r>
      <rPr>
        <sz val="24"/>
        <rFont val="宋体"/>
        <charset val="0"/>
      </rPr>
      <t>。</t>
    </r>
  </si>
  <si>
    <r>
      <rPr>
        <sz val="28"/>
        <rFont val="方正仿宋简体"/>
        <charset val="134"/>
      </rPr>
      <t>已于</t>
    </r>
    <r>
      <rPr>
        <sz val="28"/>
        <rFont val="Times New Roman"/>
        <charset val="134"/>
      </rPr>
      <t>3</t>
    </r>
    <r>
      <rPr>
        <sz val="28"/>
        <rFont val="方正仿宋简体"/>
        <charset val="134"/>
      </rPr>
      <t>月</t>
    </r>
    <r>
      <rPr>
        <sz val="28"/>
        <rFont val="Times New Roman"/>
        <charset val="134"/>
      </rPr>
      <t>15</t>
    </r>
    <r>
      <rPr>
        <sz val="28"/>
        <rFont val="方正仿宋简体"/>
        <charset val="134"/>
      </rPr>
      <t>日与新疆水夫建筑工程有限公司签订合同，已完成工程形象进度的</t>
    </r>
    <r>
      <rPr>
        <sz val="28"/>
        <rFont val="Times New Roman"/>
        <charset val="134"/>
      </rPr>
      <t>10%</t>
    </r>
    <r>
      <rPr>
        <sz val="28"/>
        <rFont val="方正仿宋简体"/>
        <charset val="134"/>
      </rPr>
      <t>。</t>
    </r>
  </si>
  <si>
    <r>
      <rPr>
        <sz val="28"/>
        <rFont val="方正仿宋简体"/>
        <charset val="134"/>
      </rPr>
      <t>已于</t>
    </r>
    <r>
      <rPr>
        <sz val="28"/>
        <rFont val="Times New Roman"/>
        <charset val="134"/>
      </rPr>
      <t>4</t>
    </r>
    <r>
      <rPr>
        <sz val="28"/>
        <rFont val="方正仿宋简体"/>
        <charset val="134"/>
      </rPr>
      <t>月</t>
    </r>
    <r>
      <rPr>
        <sz val="28"/>
        <rFont val="Times New Roman"/>
        <charset val="134"/>
      </rPr>
      <t>16</t>
    </r>
    <r>
      <rPr>
        <sz val="28"/>
        <rFont val="方正仿宋简体"/>
        <charset val="134"/>
      </rPr>
      <t>日已办成施工许可证办理，目前已完成生产车间基础承台和垫层浇筑，正在开挖围墙基础，工程形象进度</t>
    </r>
    <r>
      <rPr>
        <sz val="28"/>
        <rFont val="Times New Roman"/>
        <charset val="134"/>
      </rPr>
      <t>3%</t>
    </r>
    <r>
      <rPr>
        <sz val="28"/>
        <rFont val="方正仿宋简体"/>
        <charset val="134"/>
      </rPr>
      <t>。</t>
    </r>
  </si>
  <si>
    <r>
      <rPr>
        <sz val="22"/>
        <rFont val="方正仿宋简体"/>
        <charset val="134"/>
      </rPr>
      <t>已于</t>
    </r>
    <r>
      <rPr>
        <sz val="22"/>
        <rFont val="Times New Roman"/>
        <charset val="134"/>
      </rPr>
      <t>3</t>
    </r>
    <r>
      <rPr>
        <sz val="22"/>
        <rFont val="方正仿宋简体"/>
        <charset val="134"/>
      </rPr>
      <t>月</t>
    </r>
    <r>
      <rPr>
        <sz val="22"/>
        <rFont val="Times New Roman"/>
        <charset val="134"/>
      </rPr>
      <t>31</t>
    </r>
    <r>
      <rPr>
        <sz val="22"/>
        <rFont val="方正仿宋简体"/>
        <charset val="134"/>
      </rPr>
      <t>日与皓泰工程建设集团有限公司签订合同，目前已挖管沟</t>
    </r>
    <r>
      <rPr>
        <sz val="22"/>
        <rFont val="Times New Roman"/>
        <charset val="134"/>
      </rPr>
      <t>1313</t>
    </r>
    <r>
      <rPr>
        <sz val="22"/>
        <rFont val="方正仿宋简体"/>
        <charset val="134"/>
      </rPr>
      <t>米，安装检查井</t>
    </r>
    <r>
      <rPr>
        <sz val="22"/>
        <rFont val="Times New Roman"/>
        <charset val="134"/>
      </rPr>
      <t>36</t>
    </r>
    <r>
      <rPr>
        <sz val="22"/>
        <rFont val="方正仿宋简体"/>
        <charset val="134"/>
      </rPr>
      <t>个，管沟垫层、回填</t>
    </r>
    <r>
      <rPr>
        <sz val="22"/>
        <rFont val="Times New Roman"/>
        <charset val="134"/>
      </rPr>
      <t>1288</t>
    </r>
    <r>
      <rPr>
        <sz val="22"/>
        <rFont val="方正仿宋简体"/>
        <charset val="134"/>
      </rPr>
      <t>米，压力管道</t>
    </r>
    <r>
      <rPr>
        <sz val="22"/>
        <rFont val="Times New Roman"/>
        <charset val="134"/>
      </rPr>
      <t>DN160</t>
    </r>
    <r>
      <rPr>
        <sz val="22"/>
        <rFont val="方正仿宋简体"/>
        <charset val="134"/>
      </rPr>
      <t>安装</t>
    </r>
    <r>
      <rPr>
        <sz val="22"/>
        <rFont val="Times New Roman"/>
        <charset val="134"/>
      </rPr>
      <t>680</t>
    </r>
    <r>
      <rPr>
        <sz val="22"/>
        <rFont val="方正仿宋简体"/>
        <charset val="134"/>
      </rPr>
      <t>米，</t>
    </r>
    <r>
      <rPr>
        <sz val="22"/>
        <rFont val="Times New Roman"/>
        <charset val="134"/>
      </rPr>
      <t>dn300</t>
    </r>
    <r>
      <rPr>
        <sz val="22"/>
        <rFont val="方正仿宋简体"/>
        <charset val="134"/>
      </rPr>
      <t>管道安装</t>
    </r>
    <r>
      <rPr>
        <sz val="22"/>
        <rFont val="Times New Roman"/>
        <charset val="134"/>
      </rPr>
      <t>75</t>
    </r>
    <r>
      <rPr>
        <sz val="22"/>
        <rFont val="方正仿宋简体"/>
        <charset val="134"/>
      </rPr>
      <t>米，施工降水井</t>
    </r>
    <r>
      <rPr>
        <sz val="22"/>
        <rFont val="Times New Roman"/>
        <charset val="134"/>
      </rPr>
      <t>19</t>
    </r>
    <r>
      <rPr>
        <sz val="22"/>
        <rFont val="方正仿宋简体"/>
        <charset val="134"/>
      </rPr>
      <t>口；工程形象进度</t>
    </r>
    <r>
      <rPr>
        <sz val="22"/>
        <rFont val="Times New Roman"/>
        <charset val="134"/>
      </rPr>
      <t>10%</t>
    </r>
    <r>
      <rPr>
        <sz val="22"/>
        <rFont val="方正仿宋简体"/>
        <charset val="134"/>
      </rPr>
      <t>。</t>
    </r>
  </si>
  <si>
    <r>
      <rPr>
        <sz val="28"/>
        <rFont val="方正仿宋简体"/>
        <charset val="0"/>
      </rPr>
      <t>已于</t>
    </r>
    <r>
      <rPr>
        <sz val="28"/>
        <rFont val="Times New Roman"/>
        <charset val="0"/>
      </rPr>
      <t>4</t>
    </r>
    <r>
      <rPr>
        <sz val="28"/>
        <rFont val="方正仿宋简体"/>
        <charset val="0"/>
      </rPr>
      <t>月</t>
    </r>
    <r>
      <rPr>
        <sz val="28"/>
        <rFont val="Times New Roman"/>
        <charset val="0"/>
      </rPr>
      <t>19</t>
    </r>
    <r>
      <rPr>
        <sz val="28"/>
        <rFont val="方正仿宋简体"/>
        <charset val="0"/>
      </rPr>
      <t>日取得初设批复，正在审图、评审。</t>
    </r>
  </si>
  <si>
    <r>
      <rPr>
        <sz val="28"/>
        <rFont val="方正仿宋简体"/>
        <charset val="134"/>
      </rPr>
      <t>一标（建设小市场）</t>
    </r>
    <r>
      <rPr>
        <sz val="28"/>
        <rFont val="Times New Roman"/>
        <charset val="134"/>
      </rPr>
      <t>4</t>
    </r>
    <r>
      <rPr>
        <sz val="28"/>
        <rFont val="方正仿宋简体"/>
        <charset val="134"/>
      </rPr>
      <t>月</t>
    </r>
    <r>
      <rPr>
        <sz val="28"/>
        <rFont val="Times New Roman"/>
        <charset val="134"/>
      </rPr>
      <t>16</t>
    </r>
    <r>
      <rPr>
        <sz val="28"/>
        <rFont val="方正仿宋简体"/>
        <charset val="134"/>
      </rPr>
      <t>日已经完成定标会议，正在准备签订合同；二标（污水管网）于</t>
    </r>
    <r>
      <rPr>
        <sz val="28"/>
        <rFont val="Times New Roman"/>
        <charset val="134"/>
      </rPr>
      <t>4</t>
    </r>
    <r>
      <rPr>
        <sz val="28"/>
        <rFont val="方正仿宋简体"/>
        <charset val="134"/>
      </rPr>
      <t>月</t>
    </r>
    <r>
      <rPr>
        <sz val="28"/>
        <rFont val="Times New Roman"/>
        <charset val="134"/>
      </rPr>
      <t>8</t>
    </r>
    <r>
      <rPr>
        <sz val="28"/>
        <rFont val="方正仿宋简体"/>
        <charset val="134"/>
      </rPr>
      <t>日签订合同，目前正在办理施工许可证；三标（道路提升改造）已于</t>
    </r>
    <r>
      <rPr>
        <sz val="28"/>
        <rFont val="Times New Roman"/>
        <charset val="134"/>
      </rPr>
      <t>4</t>
    </r>
    <r>
      <rPr>
        <sz val="28"/>
        <rFont val="方正仿宋简体"/>
        <charset val="134"/>
      </rPr>
      <t>月</t>
    </r>
    <r>
      <rPr>
        <sz val="28"/>
        <rFont val="Times New Roman"/>
        <charset val="134"/>
      </rPr>
      <t>10</t>
    </r>
    <r>
      <rPr>
        <sz val="28"/>
        <rFont val="方正仿宋简体"/>
        <charset val="134"/>
      </rPr>
      <t>日签订合同，目前已经组织人员进场施工；四标（土地碎片化整理）于</t>
    </r>
    <r>
      <rPr>
        <sz val="28"/>
        <rFont val="Times New Roman"/>
        <charset val="134"/>
      </rPr>
      <t>3</t>
    </r>
    <r>
      <rPr>
        <sz val="28"/>
        <rFont val="方正仿宋简体"/>
        <charset val="134"/>
      </rPr>
      <t>月</t>
    </r>
    <r>
      <rPr>
        <sz val="28"/>
        <rFont val="Times New Roman"/>
        <charset val="134"/>
      </rPr>
      <t>28</t>
    </r>
    <r>
      <rPr>
        <sz val="28"/>
        <rFont val="方正仿宋简体"/>
        <charset val="134"/>
      </rPr>
      <t>日开标，因无公司投标导致流标，已于</t>
    </r>
    <r>
      <rPr>
        <sz val="28"/>
        <rFont val="Times New Roman"/>
        <charset val="134"/>
      </rPr>
      <t>4</t>
    </r>
    <r>
      <rPr>
        <sz val="28"/>
        <rFont val="方正仿宋简体"/>
        <charset val="134"/>
      </rPr>
      <t>月</t>
    </r>
    <r>
      <rPr>
        <sz val="28"/>
        <rFont val="Times New Roman"/>
        <charset val="134"/>
      </rPr>
      <t>7</t>
    </r>
    <r>
      <rPr>
        <sz val="28"/>
        <rFont val="方正仿宋简体"/>
        <charset val="134"/>
      </rPr>
      <t>日重新挂网，预计</t>
    </r>
    <r>
      <rPr>
        <sz val="28"/>
        <rFont val="Times New Roman"/>
        <charset val="134"/>
      </rPr>
      <t>4</t>
    </r>
    <r>
      <rPr>
        <sz val="28"/>
        <rFont val="方正仿宋简体"/>
        <charset val="134"/>
      </rPr>
      <t>月</t>
    </r>
    <r>
      <rPr>
        <sz val="28"/>
        <rFont val="Times New Roman"/>
        <charset val="134"/>
      </rPr>
      <t>29</t>
    </r>
    <r>
      <rPr>
        <sz val="28"/>
        <rFont val="方正仿宋简体"/>
        <charset val="134"/>
      </rPr>
      <t>日开标。</t>
    </r>
  </si>
  <si>
    <r>
      <rPr>
        <sz val="28"/>
        <rFont val="方正仿宋简体"/>
        <charset val="0"/>
      </rPr>
      <t>已于</t>
    </r>
    <r>
      <rPr>
        <sz val="28"/>
        <rFont val="Times New Roman"/>
        <charset val="0"/>
      </rPr>
      <t>4</t>
    </r>
    <r>
      <rPr>
        <sz val="28"/>
        <rFont val="方正仿宋简体"/>
        <charset val="0"/>
      </rPr>
      <t>月</t>
    </r>
    <r>
      <rPr>
        <sz val="28"/>
        <rFont val="Times New Roman"/>
        <charset val="0"/>
      </rPr>
      <t>21</t>
    </r>
    <r>
      <rPr>
        <sz val="28"/>
        <rFont val="方正仿宋简体"/>
        <charset val="0"/>
      </rPr>
      <t>日签订采购合同，正在供货。</t>
    </r>
  </si>
  <si>
    <r>
      <rPr>
        <sz val="28"/>
        <rFont val="方正仿宋简体"/>
        <charset val="0"/>
      </rPr>
      <t>已于</t>
    </r>
    <r>
      <rPr>
        <sz val="28"/>
        <rFont val="Times New Roman"/>
        <charset val="0"/>
      </rPr>
      <t>2024</t>
    </r>
    <r>
      <rPr>
        <sz val="28"/>
        <rFont val="方正仿宋简体"/>
        <charset val="0"/>
      </rPr>
      <t>年</t>
    </r>
    <r>
      <rPr>
        <sz val="28"/>
        <rFont val="Times New Roman"/>
        <charset val="0"/>
      </rPr>
      <t>3</t>
    </r>
    <r>
      <rPr>
        <sz val="28"/>
        <rFont val="方正仿宋简体"/>
        <charset val="0"/>
      </rPr>
      <t>月</t>
    </r>
    <r>
      <rPr>
        <sz val="28"/>
        <rFont val="Times New Roman"/>
        <charset val="0"/>
      </rPr>
      <t>28</t>
    </r>
    <r>
      <rPr>
        <sz val="28"/>
        <rFont val="方正仿宋简体"/>
        <charset val="0"/>
      </rPr>
      <t>日签订施工合同，目前已完成</t>
    </r>
    <r>
      <rPr>
        <sz val="28"/>
        <rFont val="Times New Roman"/>
        <charset val="0"/>
      </rPr>
      <t>DN300</t>
    </r>
    <r>
      <rPr>
        <sz val="28"/>
        <rFont val="方正仿宋简体"/>
        <charset val="0"/>
      </rPr>
      <t>污水管沟开挖</t>
    </r>
    <r>
      <rPr>
        <sz val="28"/>
        <rFont val="Times New Roman"/>
        <charset val="0"/>
      </rPr>
      <t>4313</t>
    </r>
    <r>
      <rPr>
        <sz val="28"/>
        <rFont val="方正仿宋简体"/>
        <charset val="0"/>
      </rPr>
      <t>米，</t>
    </r>
    <r>
      <rPr>
        <sz val="28"/>
        <rFont val="Times New Roman"/>
        <charset val="0"/>
      </rPr>
      <t>DN300</t>
    </r>
    <r>
      <rPr>
        <sz val="28"/>
        <rFont val="方正仿宋简体"/>
        <charset val="0"/>
      </rPr>
      <t>管道安装</t>
    </r>
    <r>
      <rPr>
        <sz val="28"/>
        <rFont val="Times New Roman"/>
        <charset val="0"/>
      </rPr>
      <t>4250</t>
    </r>
    <r>
      <rPr>
        <sz val="28"/>
        <rFont val="方正仿宋简体"/>
        <charset val="0"/>
      </rPr>
      <t>米，</t>
    </r>
    <r>
      <rPr>
        <sz val="28"/>
        <rFont val="Times New Roman"/>
        <charset val="0"/>
      </rPr>
      <t>DN300</t>
    </r>
    <r>
      <rPr>
        <sz val="28"/>
        <rFont val="方正仿宋简体"/>
        <charset val="0"/>
      </rPr>
      <t>管沟回填</t>
    </r>
    <r>
      <rPr>
        <sz val="28"/>
        <rFont val="Times New Roman"/>
        <charset val="0"/>
      </rPr>
      <t>4250</t>
    </r>
    <r>
      <rPr>
        <sz val="28"/>
        <rFont val="方正仿宋简体"/>
        <charset val="0"/>
      </rPr>
      <t>米，污水井安装</t>
    </r>
    <r>
      <rPr>
        <sz val="28"/>
        <rFont val="Times New Roman"/>
        <charset val="0"/>
      </rPr>
      <t>143</t>
    </r>
    <r>
      <rPr>
        <sz val="28"/>
        <rFont val="方正仿宋简体"/>
        <charset val="0"/>
      </rPr>
      <t>口，</t>
    </r>
    <r>
      <rPr>
        <sz val="28"/>
        <rFont val="Times New Roman"/>
        <charset val="0"/>
      </rPr>
      <t>DN100</t>
    </r>
    <r>
      <rPr>
        <sz val="28"/>
        <rFont val="方正仿宋简体"/>
        <charset val="0"/>
      </rPr>
      <t>入户管安装</t>
    </r>
    <r>
      <rPr>
        <sz val="28"/>
        <rFont val="Times New Roman"/>
        <charset val="0"/>
      </rPr>
      <t>650</t>
    </r>
    <r>
      <rPr>
        <sz val="28"/>
        <rFont val="方正仿宋简体"/>
        <charset val="0"/>
      </rPr>
      <t>米，工程形象进度</t>
    </r>
    <r>
      <rPr>
        <sz val="28"/>
        <rFont val="Times New Roman"/>
        <charset val="0"/>
      </rPr>
      <t>34%</t>
    </r>
    <r>
      <rPr>
        <sz val="28"/>
        <rFont val="方正仿宋简体"/>
        <charset val="0"/>
      </rPr>
      <t>。</t>
    </r>
  </si>
  <si>
    <r>
      <rPr>
        <sz val="28"/>
        <rFont val="方正仿宋简体"/>
        <charset val="0"/>
      </rPr>
      <t>已于年</t>
    </r>
    <r>
      <rPr>
        <sz val="28"/>
        <rFont val="Times New Roman"/>
        <charset val="0"/>
      </rPr>
      <t>2</t>
    </r>
    <r>
      <rPr>
        <sz val="28"/>
        <rFont val="方正仿宋简体"/>
        <charset val="0"/>
      </rPr>
      <t>月</t>
    </r>
    <r>
      <rPr>
        <sz val="28"/>
        <rFont val="Times New Roman"/>
        <charset val="0"/>
      </rPr>
      <t>24</t>
    </r>
    <r>
      <rPr>
        <sz val="28"/>
        <rFont val="方正仿宋简体"/>
        <charset val="0"/>
      </rPr>
      <t>日签订施工合同，目前渠道开挖完成</t>
    </r>
    <r>
      <rPr>
        <sz val="28"/>
        <rFont val="Times New Roman"/>
        <charset val="0"/>
      </rPr>
      <t>96%</t>
    </r>
    <r>
      <rPr>
        <sz val="28"/>
        <rFont val="方正仿宋简体"/>
        <charset val="0"/>
      </rPr>
      <t>，铺垫砂石料完成</t>
    </r>
    <r>
      <rPr>
        <sz val="28"/>
        <rFont val="Times New Roman"/>
        <charset val="0"/>
      </rPr>
      <t>86%</t>
    </r>
    <r>
      <rPr>
        <sz val="28"/>
        <rFont val="方正仿宋简体"/>
        <charset val="0"/>
      </rPr>
      <t>，预制渠安装完成</t>
    </r>
    <r>
      <rPr>
        <sz val="28"/>
        <rFont val="Times New Roman"/>
        <charset val="0"/>
      </rPr>
      <t>23%</t>
    </r>
    <r>
      <rPr>
        <sz val="28"/>
        <rFont val="方正仿宋简体"/>
        <charset val="0"/>
      </rPr>
      <t>，现浇渠夯实</t>
    </r>
    <r>
      <rPr>
        <sz val="28"/>
        <rFont val="Times New Roman"/>
        <charset val="0"/>
      </rPr>
      <t>55%</t>
    </r>
    <r>
      <rPr>
        <sz val="28"/>
        <rFont val="方正仿宋简体"/>
        <charset val="0"/>
      </rPr>
      <t>，材料进场</t>
    </r>
    <r>
      <rPr>
        <sz val="28"/>
        <rFont val="Times New Roman"/>
        <charset val="0"/>
      </rPr>
      <t>70%</t>
    </r>
    <r>
      <rPr>
        <sz val="28"/>
        <rFont val="方正仿宋简体"/>
        <charset val="0"/>
      </rPr>
      <t>，工程形象进度</t>
    </r>
    <r>
      <rPr>
        <sz val="28"/>
        <rFont val="Times New Roman"/>
        <charset val="0"/>
      </rPr>
      <t>65%</t>
    </r>
    <r>
      <rPr>
        <sz val="28"/>
        <rFont val="方正仿宋简体"/>
        <charset val="0"/>
      </rPr>
      <t>。</t>
    </r>
  </si>
  <si>
    <r>
      <rPr>
        <sz val="20"/>
        <rFont val="方正仿宋简体"/>
        <charset val="0"/>
      </rPr>
      <t>已于</t>
    </r>
    <r>
      <rPr>
        <sz val="20"/>
        <rFont val="Times New Roman"/>
        <charset val="0"/>
      </rPr>
      <t>3</t>
    </r>
    <r>
      <rPr>
        <sz val="20"/>
        <rFont val="方正仿宋简体"/>
        <charset val="0"/>
      </rPr>
      <t>月</t>
    </r>
    <r>
      <rPr>
        <sz val="20"/>
        <rFont val="Times New Roman"/>
        <charset val="0"/>
      </rPr>
      <t>28</t>
    </r>
    <r>
      <rPr>
        <sz val="20"/>
        <rFont val="方正仿宋简体"/>
        <charset val="0"/>
      </rPr>
      <t>日与新疆鼎昌建设工程有限公司签订合同，目前已完成</t>
    </r>
    <r>
      <rPr>
        <sz val="20"/>
        <rFont val="Times New Roman"/>
        <charset val="0"/>
      </rPr>
      <t>14</t>
    </r>
    <r>
      <rPr>
        <sz val="20"/>
        <rFont val="方正仿宋简体"/>
        <charset val="0"/>
      </rPr>
      <t>村土方开挖、原基土坡打夯、碎石垫层完成</t>
    </r>
    <r>
      <rPr>
        <sz val="20"/>
        <rFont val="Times New Roman"/>
        <charset val="0"/>
      </rPr>
      <t>700</t>
    </r>
    <r>
      <rPr>
        <sz val="20"/>
        <rFont val="方正仿宋简体"/>
        <charset val="0"/>
      </rPr>
      <t>米、底板混凝土浇筑</t>
    </r>
    <r>
      <rPr>
        <sz val="20"/>
        <rFont val="Times New Roman"/>
        <charset val="0"/>
      </rPr>
      <t>400</t>
    </r>
    <r>
      <rPr>
        <sz val="20"/>
        <rFont val="方正仿宋简体"/>
        <charset val="0"/>
      </rPr>
      <t>米；</t>
    </r>
    <r>
      <rPr>
        <sz val="20"/>
        <rFont val="Times New Roman"/>
        <charset val="0"/>
      </rPr>
      <t>1</t>
    </r>
    <r>
      <rPr>
        <sz val="20"/>
        <rFont val="方正仿宋简体"/>
        <charset val="0"/>
      </rPr>
      <t>、</t>
    </r>
    <r>
      <rPr>
        <sz val="20"/>
        <rFont val="Times New Roman"/>
        <charset val="0"/>
      </rPr>
      <t>2</t>
    </r>
    <r>
      <rPr>
        <sz val="20"/>
        <rFont val="方正仿宋简体"/>
        <charset val="0"/>
      </rPr>
      <t>、</t>
    </r>
    <r>
      <rPr>
        <sz val="20"/>
        <rFont val="Times New Roman"/>
        <charset val="0"/>
      </rPr>
      <t>3</t>
    </r>
    <r>
      <rPr>
        <sz val="20"/>
        <rFont val="方正仿宋简体"/>
        <charset val="0"/>
      </rPr>
      <t>村原土渠土方回填平整</t>
    </r>
    <r>
      <rPr>
        <sz val="20"/>
        <rFont val="Times New Roman"/>
        <charset val="0"/>
      </rPr>
      <t>2500</t>
    </r>
    <r>
      <rPr>
        <sz val="20"/>
        <rFont val="方正仿宋简体"/>
        <charset val="0"/>
      </rPr>
      <t>米、施工便道完成</t>
    </r>
    <r>
      <rPr>
        <sz val="20"/>
        <rFont val="Times New Roman"/>
        <charset val="0"/>
      </rPr>
      <t>1200</t>
    </r>
    <r>
      <rPr>
        <sz val="20"/>
        <rFont val="方正仿宋简体"/>
        <charset val="0"/>
      </rPr>
      <t>米、水渠土方开挖完成</t>
    </r>
    <r>
      <rPr>
        <sz val="20"/>
        <rFont val="Times New Roman"/>
        <charset val="0"/>
      </rPr>
      <t>1200</t>
    </r>
    <r>
      <rPr>
        <sz val="20"/>
        <rFont val="方正仿宋简体"/>
        <charset val="0"/>
      </rPr>
      <t>米、渠道刷坡完成</t>
    </r>
    <r>
      <rPr>
        <sz val="20"/>
        <rFont val="Times New Roman"/>
        <charset val="0"/>
      </rPr>
      <t>800</t>
    </r>
    <r>
      <rPr>
        <sz val="20"/>
        <rFont val="方正仿宋简体"/>
        <charset val="0"/>
      </rPr>
      <t>米、渠道原基打夯完成</t>
    </r>
    <r>
      <rPr>
        <sz val="20"/>
        <rFont val="Times New Roman"/>
        <charset val="0"/>
      </rPr>
      <t>500</t>
    </r>
    <r>
      <rPr>
        <sz val="20"/>
        <rFont val="方正仿宋简体"/>
        <charset val="0"/>
      </rPr>
      <t>米，工程形象进度</t>
    </r>
    <r>
      <rPr>
        <sz val="20"/>
        <rFont val="Times New Roman"/>
        <charset val="0"/>
      </rPr>
      <t>7.1%</t>
    </r>
    <r>
      <rPr>
        <sz val="20"/>
        <rFont val="方正仿宋简体"/>
        <charset val="0"/>
      </rPr>
      <t>。</t>
    </r>
  </si>
  <si>
    <r>
      <rPr>
        <sz val="28"/>
        <rFont val="方正仿宋简体"/>
        <charset val="0"/>
      </rPr>
      <t>于</t>
    </r>
    <r>
      <rPr>
        <sz val="28"/>
        <rFont val="Times New Roman"/>
        <charset val="0"/>
      </rPr>
      <t>3</t>
    </r>
    <r>
      <rPr>
        <sz val="28"/>
        <rFont val="方正仿宋简体"/>
        <charset val="0"/>
      </rPr>
      <t>月</t>
    </r>
    <r>
      <rPr>
        <sz val="28"/>
        <rFont val="Times New Roman"/>
        <charset val="0"/>
      </rPr>
      <t>21</t>
    </r>
    <r>
      <rPr>
        <sz val="28"/>
        <rFont val="方正仿宋简体"/>
        <charset val="0"/>
      </rPr>
      <t>日与新疆神鹿水利水电工程有限公司签订合同，工程形象进度为</t>
    </r>
    <r>
      <rPr>
        <sz val="28"/>
        <rFont val="Times New Roman"/>
        <charset val="0"/>
      </rPr>
      <t>85%</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</si>
  <si>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日完工，准备联合竣工验收。</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</si>
  <si>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日完成施工许可证办理</t>
    </r>
    <r>
      <rPr>
        <sz val="28"/>
        <rFont val="Times New Roman"/>
        <charset val="0"/>
      </rPr>
      <t>,</t>
    </r>
    <r>
      <rPr>
        <sz val="28"/>
        <rFont val="方正仿宋简体"/>
        <charset val="0"/>
      </rPr>
      <t>已进场施工，正在清理基坑上层建筑垃圾，工程形象进度为</t>
    </r>
    <r>
      <rPr>
        <sz val="28"/>
        <rFont val="Times New Roman"/>
        <charset val="0"/>
      </rPr>
      <t>40%</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</si>
  <si>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日与新疆金故乡建筑工程服务有限责任公司签订合同，已于</t>
    </r>
    <r>
      <rPr>
        <sz val="28"/>
        <rFont val="Times New Roman"/>
        <charset val="0"/>
      </rPr>
      <t>4</t>
    </r>
    <r>
      <rPr>
        <sz val="28"/>
        <rFont val="方正仿宋简体"/>
        <charset val="0"/>
      </rPr>
      <t>月</t>
    </r>
    <r>
      <rPr>
        <sz val="28"/>
        <rFont val="Times New Roman"/>
        <charset val="0"/>
      </rPr>
      <t>9</t>
    </r>
    <r>
      <rPr>
        <sz val="28"/>
        <rFont val="方正仿宋简体"/>
        <charset val="0"/>
      </rPr>
      <t>日完工，正在准备联合验收。</t>
    </r>
  </si>
  <si>
    <r>
      <rPr>
        <sz val="20"/>
        <rFont val="方正仿宋简体"/>
        <charset val="0"/>
      </rPr>
      <t>已于</t>
    </r>
    <r>
      <rPr>
        <sz val="20"/>
        <rFont val="Times New Roman"/>
        <charset val="0"/>
      </rPr>
      <t>3</t>
    </r>
    <r>
      <rPr>
        <sz val="20"/>
        <rFont val="方正仿宋简体"/>
        <charset val="0"/>
      </rPr>
      <t>月</t>
    </r>
    <r>
      <rPr>
        <sz val="20"/>
        <rFont val="Times New Roman"/>
        <charset val="0"/>
      </rPr>
      <t>13</t>
    </r>
    <r>
      <rPr>
        <sz val="20"/>
        <rFont val="方正仿宋简体"/>
        <charset val="0"/>
      </rPr>
      <t>日与新疆神鹿水利水电工程有限公司签订合同并进场施工，目前已完成土方开挖</t>
    </r>
    <r>
      <rPr>
        <sz val="20"/>
        <rFont val="Times New Roman"/>
        <charset val="0"/>
      </rPr>
      <t>1380</t>
    </r>
    <r>
      <rPr>
        <sz val="20"/>
        <rFont val="方正仿宋简体"/>
        <charset val="0"/>
      </rPr>
      <t>米、土方边坡夯实</t>
    </r>
    <r>
      <rPr>
        <sz val="20"/>
        <rFont val="Times New Roman"/>
        <charset val="0"/>
      </rPr>
      <t>955</t>
    </r>
    <r>
      <rPr>
        <sz val="20"/>
        <rFont val="方正仿宋简体"/>
        <charset val="0"/>
      </rPr>
      <t>米、碎石垫层铺设</t>
    </r>
    <r>
      <rPr>
        <sz val="20"/>
        <rFont val="Times New Roman"/>
        <charset val="0"/>
      </rPr>
      <t>880</t>
    </r>
    <r>
      <rPr>
        <sz val="20"/>
        <rFont val="方正仿宋简体"/>
        <charset val="0"/>
      </rPr>
      <t>米、闸门砼及农桥砼浇筑完成</t>
    </r>
    <r>
      <rPr>
        <sz val="20"/>
        <rFont val="Times New Roman"/>
        <charset val="0"/>
      </rPr>
      <t>12</t>
    </r>
    <r>
      <rPr>
        <sz val="20"/>
        <rFont val="方正仿宋简体"/>
        <charset val="0"/>
      </rPr>
      <t>座、渠道砼浇筑</t>
    </r>
    <r>
      <rPr>
        <sz val="20"/>
        <rFont val="Times New Roman"/>
        <charset val="0"/>
      </rPr>
      <t>300</t>
    </r>
    <r>
      <rPr>
        <sz val="20"/>
        <rFont val="方正仿宋简体"/>
        <charset val="0"/>
      </rPr>
      <t>米，工程形象进度</t>
    </r>
    <r>
      <rPr>
        <sz val="20"/>
        <rFont val="Times New Roman"/>
        <charset val="0"/>
      </rPr>
      <t>48%</t>
    </r>
    <r>
      <rPr>
        <sz val="20"/>
        <rFont val="方正仿宋简体"/>
        <charset val="0"/>
      </rPr>
      <t>。</t>
    </r>
  </si>
  <si>
    <r>
      <rPr>
        <sz val="28"/>
        <rFont val="方正仿宋简体"/>
        <charset val="134"/>
      </rPr>
      <t>已于</t>
    </r>
    <r>
      <rPr>
        <sz val="28"/>
        <rFont val="Times New Roman"/>
        <charset val="134"/>
      </rPr>
      <t>3</t>
    </r>
    <r>
      <rPr>
        <sz val="28"/>
        <rFont val="方正仿宋简体"/>
        <charset val="134"/>
      </rPr>
      <t>月</t>
    </r>
    <r>
      <rPr>
        <sz val="28"/>
        <rFont val="Times New Roman"/>
        <charset val="134"/>
      </rPr>
      <t>13</t>
    </r>
    <r>
      <rPr>
        <sz val="28"/>
        <rFont val="方正仿宋简体"/>
        <charset val="134"/>
      </rPr>
      <t>日与喀什噶尔河水利建筑工程有限公司签订合同，目前已整理</t>
    </r>
    <r>
      <rPr>
        <sz val="28"/>
        <rFont val="Times New Roman"/>
        <charset val="134"/>
      </rPr>
      <t>500</t>
    </r>
    <r>
      <rPr>
        <sz val="28"/>
        <rFont val="方正仿宋简体"/>
        <charset val="134"/>
      </rPr>
      <t>亩，其余为小麦地，</t>
    </r>
    <r>
      <rPr>
        <sz val="28"/>
        <rFont val="Times New Roman"/>
        <charset val="134"/>
      </rPr>
      <t>6</t>
    </r>
    <r>
      <rPr>
        <sz val="28"/>
        <rFont val="方正仿宋简体"/>
        <charset val="134"/>
      </rPr>
      <t>月份开始平整，工程形象进度为</t>
    </r>
    <r>
      <rPr>
        <sz val="28"/>
        <rFont val="Times New Roman"/>
        <charset val="134"/>
      </rPr>
      <t>80%</t>
    </r>
    <r>
      <rPr>
        <sz val="28"/>
        <rFont val="方正仿宋简体"/>
        <charset val="134"/>
      </rPr>
      <t>。</t>
    </r>
  </si>
  <si>
    <r>
      <rPr>
        <sz val="28"/>
        <rFont val="方正仿宋简体"/>
        <charset val="0"/>
      </rPr>
      <t>已于</t>
    </r>
    <r>
      <rPr>
        <sz val="28"/>
        <rFont val="Times New Roman"/>
        <charset val="0"/>
      </rPr>
      <t>4</t>
    </r>
    <r>
      <rPr>
        <sz val="28"/>
        <rFont val="方正仿宋简体"/>
        <charset val="0"/>
      </rPr>
      <t>月</t>
    </r>
    <r>
      <rPr>
        <sz val="28"/>
        <rFont val="Times New Roman"/>
        <charset val="0"/>
      </rPr>
      <t>19</t>
    </r>
    <r>
      <rPr>
        <sz val="28"/>
        <rFont val="方正仿宋简体"/>
        <charset val="0"/>
      </rPr>
      <t>完成施工许可证办理，正在平整场地，工程形象进度为</t>
    </r>
    <r>
      <rPr>
        <sz val="28"/>
        <rFont val="Times New Roman"/>
        <charset val="0"/>
      </rPr>
      <t>10%</t>
    </r>
    <r>
      <rPr>
        <sz val="28"/>
        <rFont val="方正仿宋简体"/>
        <charset val="0"/>
      </rPr>
      <t>。</t>
    </r>
  </si>
  <si>
    <r>
      <rPr>
        <sz val="22"/>
        <rFont val="方正仿宋简体"/>
        <charset val="0"/>
      </rPr>
      <t>一标（污水管网）已于</t>
    </r>
    <r>
      <rPr>
        <sz val="22"/>
        <rFont val="Times New Roman"/>
        <charset val="0"/>
      </rPr>
      <t>3</t>
    </r>
    <r>
      <rPr>
        <sz val="22"/>
        <rFont val="方正仿宋简体"/>
        <charset val="0"/>
      </rPr>
      <t>月</t>
    </r>
    <r>
      <rPr>
        <sz val="22"/>
        <rFont val="Times New Roman"/>
        <charset val="0"/>
      </rPr>
      <t>30</t>
    </r>
    <r>
      <rPr>
        <sz val="22"/>
        <rFont val="方正仿宋简体"/>
        <charset val="0"/>
      </rPr>
      <t>日与新疆水夫建筑工程有限公司签订合同，目前排污管沟开挖</t>
    </r>
    <r>
      <rPr>
        <sz val="22"/>
        <rFont val="Times New Roman"/>
        <charset val="0"/>
      </rPr>
      <t>2820</t>
    </r>
    <r>
      <rPr>
        <sz val="22"/>
        <rFont val="方正仿宋简体"/>
        <charset val="0"/>
      </rPr>
      <t>米，，检查井吊装</t>
    </r>
    <r>
      <rPr>
        <sz val="22"/>
        <rFont val="Times New Roman"/>
        <charset val="0"/>
      </rPr>
      <t>72</t>
    </r>
    <r>
      <rPr>
        <sz val="22"/>
        <rFont val="方正仿宋简体"/>
        <charset val="0"/>
      </rPr>
      <t>个，排污管安装</t>
    </r>
    <r>
      <rPr>
        <sz val="22"/>
        <rFont val="Times New Roman"/>
        <charset val="0"/>
      </rPr>
      <t>2330</t>
    </r>
    <r>
      <rPr>
        <sz val="22"/>
        <rFont val="方正仿宋简体"/>
        <charset val="0"/>
      </rPr>
      <t>米，管沟回填</t>
    </r>
    <r>
      <rPr>
        <sz val="22"/>
        <rFont val="Times New Roman"/>
        <charset val="0"/>
      </rPr>
      <t>2020</t>
    </r>
    <r>
      <rPr>
        <sz val="22"/>
        <rFont val="方正仿宋简体"/>
        <charset val="0"/>
      </rPr>
      <t>米，工程形象进度</t>
    </r>
    <r>
      <rPr>
        <sz val="22"/>
        <rFont val="Times New Roman"/>
        <charset val="0"/>
      </rPr>
      <t>24</t>
    </r>
    <r>
      <rPr>
        <strike/>
        <sz val="22"/>
        <rFont val="Times New Roman"/>
        <charset val="0"/>
      </rPr>
      <t>%</t>
    </r>
    <r>
      <rPr>
        <sz val="22"/>
        <rFont val="方正仿宋简体"/>
        <charset val="0"/>
      </rPr>
      <t>；二标（茄子加工厂）已于</t>
    </r>
    <r>
      <rPr>
        <sz val="22"/>
        <rFont val="Times New Roman"/>
        <charset val="0"/>
      </rPr>
      <t>3</t>
    </r>
    <r>
      <rPr>
        <sz val="22"/>
        <rFont val="方正仿宋简体"/>
        <charset val="0"/>
      </rPr>
      <t>月</t>
    </r>
    <r>
      <rPr>
        <sz val="22"/>
        <rFont val="Times New Roman"/>
        <charset val="0"/>
      </rPr>
      <t>30</t>
    </r>
    <r>
      <rPr>
        <sz val="22"/>
        <rFont val="方正仿宋简体"/>
        <charset val="0"/>
      </rPr>
      <t>日与新疆水夫建筑工程有限公司签订合同，工程形象进度</t>
    </r>
    <r>
      <rPr>
        <sz val="22"/>
        <rFont val="Times New Roman"/>
        <charset val="0"/>
      </rPr>
      <t>10%</t>
    </r>
    <r>
      <rPr>
        <sz val="22"/>
        <rFont val="方正仿宋简体"/>
        <charset val="0"/>
      </rPr>
      <t>；三标（土地碎片化整理）已于</t>
    </r>
    <r>
      <rPr>
        <sz val="22"/>
        <rFont val="Times New Roman"/>
        <charset val="0"/>
      </rPr>
      <t>4</t>
    </r>
    <r>
      <rPr>
        <sz val="22"/>
        <rFont val="方正仿宋简体"/>
        <charset val="0"/>
      </rPr>
      <t>月</t>
    </r>
    <r>
      <rPr>
        <sz val="22"/>
        <rFont val="Times New Roman"/>
        <charset val="0"/>
      </rPr>
      <t>1</t>
    </r>
    <r>
      <rPr>
        <sz val="22"/>
        <rFont val="方正仿宋简体"/>
        <charset val="0"/>
      </rPr>
      <t>日进行县级联合验收。</t>
    </r>
  </si>
  <si>
    <r>
      <rPr>
        <sz val="28"/>
        <rFont val="方正仿宋简体"/>
        <charset val="0"/>
      </rPr>
      <t>已于</t>
    </r>
    <r>
      <rPr>
        <sz val="28"/>
        <rFont val="Times New Roman"/>
        <charset val="0"/>
      </rPr>
      <t>4</t>
    </r>
    <r>
      <rPr>
        <sz val="28"/>
        <rFont val="方正仿宋简体"/>
        <charset val="0"/>
      </rPr>
      <t>月</t>
    </r>
    <r>
      <rPr>
        <sz val="28"/>
        <rFont val="Times New Roman"/>
        <charset val="0"/>
      </rPr>
      <t>4</t>
    </r>
    <r>
      <rPr>
        <sz val="28"/>
        <rFont val="方正仿宋简体"/>
        <charset val="0"/>
      </rPr>
      <t>日</t>
    </r>
    <r>
      <rPr>
        <sz val="28"/>
        <rFont val="Times New Roman"/>
        <charset val="0"/>
      </rPr>
      <t xml:space="preserve"> </t>
    </r>
    <r>
      <rPr>
        <sz val="28"/>
        <rFont val="方正仿宋简体"/>
        <charset val="0"/>
      </rPr>
      <t>新疆尚宇诚建筑工程有限公司签订合同，目前已硬化</t>
    </r>
    <r>
      <rPr>
        <sz val="28"/>
        <rFont val="Times New Roman"/>
        <charset val="0"/>
      </rPr>
      <t>4500</t>
    </r>
    <r>
      <rPr>
        <sz val="28"/>
        <rFont val="方正仿宋简体"/>
        <charset val="0"/>
      </rPr>
      <t>平方米，工程形象进度为</t>
    </r>
    <r>
      <rPr>
        <sz val="28"/>
        <rFont val="Times New Roman"/>
        <charset val="0"/>
      </rPr>
      <t>35%</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</si>
  <si>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日签订合同，目前已完成土地碎片化整理及高效节水</t>
    </r>
    <r>
      <rPr>
        <sz val="28"/>
        <rFont val="Times New Roman"/>
        <charset val="0"/>
      </rPr>
      <t>1300</t>
    </r>
    <r>
      <rPr>
        <sz val="28"/>
        <rFont val="方正仿宋简体"/>
        <charset val="0"/>
      </rPr>
      <t>亩、</t>
    </r>
    <r>
      <rPr>
        <sz val="28"/>
        <rFont val="Times New Roman"/>
        <charset val="0"/>
      </rPr>
      <t>2</t>
    </r>
    <r>
      <rPr>
        <sz val="28"/>
        <rFont val="方正仿宋简体"/>
        <charset val="0"/>
      </rPr>
      <t>个沉沙池主体修建，工程形象进度</t>
    </r>
    <r>
      <rPr>
        <sz val="28"/>
        <rFont val="Times New Roman"/>
        <charset val="0"/>
      </rPr>
      <t>83%</t>
    </r>
    <r>
      <rPr>
        <sz val="28"/>
        <rFont val="方正仿宋简体"/>
        <charset val="0"/>
      </rPr>
      <t>。</t>
    </r>
  </si>
  <si>
    <r>
      <rPr>
        <sz val="20"/>
        <rFont val="方正仿宋简体"/>
        <charset val="0"/>
      </rPr>
      <t>一标（土地碎片化整理及防渗渠）已于</t>
    </r>
    <r>
      <rPr>
        <sz val="20"/>
        <rFont val="Times New Roman"/>
        <charset val="0"/>
      </rPr>
      <t>3</t>
    </r>
    <r>
      <rPr>
        <sz val="20"/>
        <rFont val="方正仿宋简体"/>
        <charset val="0"/>
      </rPr>
      <t>月</t>
    </r>
    <r>
      <rPr>
        <sz val="20"/>
        <rFont val="Times New Roman"/>
        <charset val="0"/>
      </rPr>
      <t>27</t>
    </r>
    <r>
      <rPr>
        <sz val="20"/>
        <rFont val="方正仿宋简体"/>
        <charset val="0"/>
      </rPr>
      <t>日与新疆正远恒基水利工程有限公司签订合同，防渗渠已完成</t>
    </r>
    <r>
      <rPr>
        <sz val="20"/>
        <rFont val="Times New Roman"/>
        <charset val="0"/>
      </rPr>
      <t>1.8km,</t>
    </r>
    <r>
      <rPr>
        <sz val="20"/>
        <rFont val="方正仿宋简体"/>
        <charset val="0"/>
      </rPr>
      <t>土地碎片化已完成</t>
    </r>
    <r>
      <rPr>
        <sz val="20"/>
        <rFont val="Times New Roman"/>
        <charset val="0"/>
      </rPr>
      <t>500</t>
    </r>
    <r>
      <rPr>
        <sz val="20"/>
        <rFont val="方正仿宋简体"/>
        <charset val="0"/>
      </rPr>
      <t>亩，形象进度</t>
    </r>
    <r>
      <rPr>
        <sz val="20"/>
        <rFont val="Times New Roman"/>
        <charset val="0"/>
      </rPr>
      <t>50%</t>
    </r>
    <r>
      <rPr>
        <sz val="20"/>
        <rFont val="方正仿宋简体"/>
        <charset val="0"/>
      </rPr>
      <t>；二标（污水管网）已于</t>
    </r>
    <r>
      <rPr>
        <sz val="20"/>
        <rFont val="Times New Roman"/>
        <charset val="0"/>
      </rPr>
      <t>4</t>
    </r>
    <r>
      <rPr>
        <sz val="20"/>
        <rFont val="方正仿宋简体"/>
        <charset val="0"/>
      </rPr>
      <t>月</t>
    </r>
    <r>
      <rPr>
        <sz val="20"/>
        <rFont val="Times New Roman"/>
        <charset val="0"/>
      </rPr>
      <t>8</t>
    </r>
    <r>
      <rPr>
        <sz val="20"/>
        <rFont val="方正仿宋简体"/>
        <charset val="0"/>
      </rPr>
      <t>日与新疆中信虹雨建设工程有限公司签订合同，</t>
    </r>
    <r>
      <rPr>
        <sz val="20"/>
        <rFont val="Times New Roman"/>
        <charset val="0"/>
      </rPr>
      <t>4</t>
    </r>
    <r>
      <rPr>
        <sz val="20"/>
        <rFont val="方正仿宋简体"/>
        <charset val="0"/>
      </rPr>
      <t>月</t>
    </r>
    <r>
      <rPr>
        <sz val="20"/>
        <rFont val="Times New Roman"/>
        <charset val="0"/>
      </rPr>
      <t>19</t>
    </r>
    <r>
      <rPr>
        <sz val="20"/>
        <rFont val="方正仿宋简体"/>
        <charset val="0"/>
      </rPr>
      <t>日已进场施工；三标（产业配套设施）已于</t>
    </r>
    <r>
      <rPr>
        <sz val="20"/>
        <rFont val="Times New Roman"/>
        <charset val="0"/>
      </rPr>
      <t>4</t>
    </r>
    <r>
      <rPr>
        <sz val="20"/>
        <rFont val="方正仿宋简体"/>
        <charset val="0"/>
      </rPr>
      <t>月</t>
    </r>
    <r>
      <rPr>
        <sz val="20"/>
        <rFont val="Times New Roman"/>
        <charset val="0"/>
      </rPr>
      <t>7</t>
    </r>
    <r>
      <rPr>
        <sz val="20"/>
        <rFont val="方正仿宋简体"/>
        <charset val="0"/>
      </rPr>
      <t>日签订合同，正在办理乡村规划许可证；四标（小市场附属用房）</t>
    </r>
    <r>
      <rPr>
        <sz val="20"/>
        <rFont val="Times New Roman"/>
        <charset val="0"/>
      </rPr>
      <t>3</t>
    </r>
    <r>
      <rPr>
        <sz val="20"/>
        <rFont val="方正仿宋简体"/>
        <charset val="0"/>
      </rPr>
      <t>月</t>
    </r>
    <r>
      <rPr>
        <sz val="20"/>
        <rFont val="Times New Roman"/>
        <charset val="0"/>
      </rPr>
      <t>26</t>
    </r>
    <r>
      <rPr>
        <sz val="20"/>
        <rFont val="方正仿宋简体"/>
        <charset val="0"/>
      </rPr>
      <t>日因评标系统中设置的技术标及经济标权重未能成功保存问题流标，已于</t>
    </r>
    <r>
      <rPr>
        <sz val="20"/>
        <rFont val="Times New Roman"/>
        <charset val="0"/>
      </rPr>
      <t>3</t>
    </r>
    <r>
      <rPr>
        <sz val="20"/>
        <rFont val="方正仿宋简体"/>
        <charset val="0"/>
      </rPr>
      <t>月</t>
    </r>
    <r>
      <rPr>
        <sz val="20"/>
        <rFont val="Times New Roman"/>
        <charset val="0"/>
      </rPr>
      <t>28</t>
    </r>
    <r>
      <rPr>
        <sz val="20"/>
        <rFont val="方正仿宋简体"/>
        <charset val="0"/>
      </rPr>
      <t>日重新挂网，</t>
    </r>
    <r>
      <rPr>
        <sz val="20"/>
        <rFont val="Times New Roman"/>
        <charset val="0"/>
      </rPr>
      <t>4</t>
    </r>
    <r>
      <rPr>
        <sz val="20"/>
        <rFont val="方正仿宋简体"/>
        <charset val="0"/>
      </rPr>
      <t>月</t>
    </r>
    <r>
      <rPr>
        <sz val="20"/>
        <rFont val="Times New Roman"/>
        <charset val="0"/>
      </rPr>
      <t>22</t>
    </r>
    <r>
      <rPr>
        <sz val="20"/>
        <rFont val="方正仿宋简体"/>
        <charset val="0"/>
      </rPr>
      <t>日开标；五标（垃圾处理设备采购），已通过政采云采购，</t>
    </r>
    <r>
      <rPr>
        <sz val="20"/>
        <rFont val="Times New Roman"/>
        <charset val="0"/>
      </rPr>
      <t>3</t>
    </r>
    <r>
      <rPr>
        <sz val="20"/>
        <rFont val="方正仿宋简体"/>
        <charset val="0"/>
      </rPr>
      <t>月</t>
    </r>
    <r>
      <rPr>
        <sz val="20"/>
        <rFont val="Times New Roman"/>
        <charset val="0"/>
      </rPr>
      <t>18</t>
    </r>
    <r>
      <rPr>
        <sz val="20"/>
        <rFont val="方正仿宋简体"/>
        <charset val="0"/>
      </rPr>
      <t>日已签定合同，</t>
    </r>
    <r>
      <rPr>
        <sz val="20"/>
        <rFont val="Times New Roman"/>
        <charset val="0"/>
      </rPr>
      <t>4</t>
    </r>
    <r>
      <rPr>
        <sz val="20"/>
        <rFont val="方正仿宋简体"/>
        <charset val="0"/>
      </rPr>
      <t>月</t>
    </r>
    <r>
      <rPr>
        <sz val="20"/>
        <rFont val="Times New Roman"/>
        <charset val="0"/>
      </rPr>
      <t>14</t>
    </r>
    <r>
      <rPr>
        <sz val="20"/>
        <rFont val="方正仿宋简体"/>
        <charset val="0"/>
      </rPr>
      <t>日供货，</t>
    </r>
    <r>
      <rPr>
        <sz val="20"/>
        <rFont val="Times New Roman"/>
        <charset val="0"/>
      </rPr>
      <t>4</t>
    </r>
    <r>
      <rPr>
        <sz val="20"/>
        <rFont val="方正仿宋简体"/>
        <charset val="0"/>
      </rPr>
      <t>月</t>
    </r>
    <r>
      <rPr>
        <sz val="20"/>
        <rFont val="Times New Roman"/>
        <charset val="0"/>
      </rPr>
      <t>15</t>
    </r>
    <r>
      <rPr>
        <sz val="20"/>
        <rFont val="方正仿宋简体"/>
        <charset val="0"/>
      </rPr>
      <t>日完成验收。</t>
    </r>
  </si>
  <si>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日与新疆中信虹雨建设工程有限公司签订合同，</t>
    </r>
    <r>
      <rPr>
        <sz val="28"/>
        <rFont val="Times New Roman"/>
        <charset val="0"/>
      </rPr>
      <t>3</t>
    </r>
    <r>
      <rPr>
        <sz val="28"/>
        <rFont val="方正仿宋简体"/>
        <charset val="0"/>
      </rPr>
      <t>月</t>
    </r>
    <r>
      <rPr>
        <sz val="28"/>
        <rFont val="Times New Roman"/>
        <charset val="0"/>
      </rPr>
      <t>25</t>
    </r>
    <r>
      <rPr>
        <sz val="28"/>
        <rFont val="方正仿宋简体"/>
        <charset val="0"/>
      </rPr>
      <t>日完成水土保持方案批复并进行施工，已完成主管道开挖和回填</t>
    </r>
    <r>
      <rPr>
        <sz val="28"/>
        <rFont val="Times New Roman"/>
        <charset val="0"/>
      </rPr>
      <t>1.8km</t>
    </r>
    <r>
      <rPr>
        <sz val="28"/>
        <rFont val="方正仿宋简体"/>
        <charset val="0"/>
      </rPr>
      <t>，工程形象进度</t>
    </r>
    <r>
      <rPr>
        <sz val="28"/>
        <rFont val="Times New Roman"/>
        <charset val="0"/>
      </rPr>
      <t>55%</t>
    </r>
    <r>
      <rPr>
        <sz val="28"/>
        <rFont val="方正仿宋简体"/>
        <charset val="0"/>
      </rPr>
      <t>。</t>
    </r>
  </si>
  <si>
    <r>
      <rPr>
        <sz val="28"/>
        <rFont val="方正仿宋简体"/>
        <charset val="0"/>
      </rPr>
      <t>公共厕所已于</t>
    </r>
    <r>
      <rPr>
        <sz val="28"/>
        <rFont val="Times New Roman"/>
        <charset val="0"/>
      </rPr>
      <t>4</t>
    </r>
    <r>
      <rPr>
        <sz val="28"/>
        <rFont val="方正仿宋简体"/>
        <charset val="0"/>
      </rPr>
      <t>月</t>
    </r>
    <r>
      <rPr>
        <sz val="28"/>
        <rFont val="Times New Roman"/>
        <charset val="0"/>
      </rPr>
      <t>4</t>
    </r>
    <r>
      <rPr>
        <sz val="28"/>
        <rFont val="方正仿宋简体"/>
        <charset val="0"/>
      </rPr>
      <t>日签订合同，已完成</t>
    </r>
    <r>
      <rPr>
        <sz val="28"/>
        <rFont val="Times New Roman"/>
        <charset val="0"/>
      </rPr>
      <t>100%</t>
    </r>
    <r>
      <rPr>
        <sz val="28"/>
        <rFont val="方正仿宋简体"/>
        <charset val="0"/>
      </rPr>
      <t>，待外立面粉刷。垃圾船已采购完毕，计划</t>
    </r>
    <r>
      <rPr>
        <sz val="28"/>
        <rFont val="Times New Roman"/>
        <charset val="0"/>
      </rPr>
      <t>4</t>
    </r>
    <r>
      <rPr>
        <sz val="28"/>
        <rFont val="方正仿宋简体"/>
        <charset val="0"/>
      </rPr>
      <t>月</t>
    </r>
    <r>
      <rPr>
        <sz val="28"/>
        <rFont val="Times New Roman"/>
        <charset val="0"/>
      </rPr>
      <t>24</t>
    </r>
    <r>
      <rPr>
        <sz val="28"/>
        <rFont val="方正仿宋简体"/>
        <charset val="0"/>
      </rPr>
      <t>日验收。</t>
    </r>
  </si>
  <si>
    <r>
      <rPr>
        <sz val="18"/>
        <rFont val="方正仿宋简体"/>
        <charset val="0"/>
      </rPr>
      <t>已于</t>
    </r>
    <r>
      <rPr>
        <sz val="18"/>
        <rFont val="Times New Roman"/>
        <charset val="0"/>
      </rPr>
      <t>3</t>
    </r>
    <r>
      <rPr>
        <sz val="18"/>
        <rFont val="方正仿宋简体"/>
        <charset val="0"/>
      </rPr>
      <t>月</t>
    </r>
    <r>
      <rPr>
        <sz val="18"/>
        <rFont val="Times New Roman"/>
        <charset val="0"/>
      </rPr>
      <t>22</t>
    </r>
    <r>
      <rPr>
        <sz val="18"/>
        <rFont val="方正仿宋简体"/>
        <charset val="0"/>
      </rPr>
      <t>日与新疆恒源盛建设工程有限公司签订合同，目前幸福园社区</t>
    </r>
    <r>
      <rPr>
        <sz val="18"/>
        <rFont val="Times New Roman"/>
        <charset val="0"/>
      </rPr>
      <t>1</t>
    </r>
    <r>
      <rPr>
        <sz val="18"/>
        <rFont val="方正仿宋简体"/>
        <charset val="0"/>
      </rPr>
      <t>号小区已完成电缆线管安装、检查井砌筑、正在进行围墙外管沟回填，总体完成</t>
    </r>
    <r>
      <rPr>
        <sz val="18"/>
        <rFont val="Times New Roman"/>
        <charset val="0"/>
      </rPr>
      <t>80%</t>
    </r>
    <r>
      <rPr>
        <sz val="18"/>
        <rFont val="方正仿宋简体"/>
        <charset val="0"/>
      </rPr>
      <t>；</t>
    </r>
    <r>
      <rPr>
        <sz val="18"/>
        <rFont val="Times New Roman"/>
        <charset val="0"/>
      </rPr>
      <t>2</t>
    </r>
    <r>
      <rPr>
        <sz val="18"/>
        <rFont val="方正仿宋简体"/>
        <charset val="0"/>
      </rPr>
      <t>号院小区</t>
    </r>
    <r>
      <rPr>
        <sz val="18"/>
        <rFont val="Times New Roman"/>
        <charset val="0"/>
      </rPr>
      <t>pE110</t>
    </r>
    <r>
      <rPr>
        <sz val="18"/>
        <rFont val="方正仿宋简体"/>
        <charset val="0"/>
      </rPr>
      <t>热熔管安装完成</t>
    </r>
    <r>
      <rPr>
        <sz val="18"/>
        <rFont val="Times New Roman"/>
        <charset val="0"/>
      </rPr>
      <t>95%</t>
    </r>
    <r>
      <rPr>
        <sz val="18"/>
        <rFont val="方正仿宋简体"/>
        <charset val="0"/>
      </rPr>
      <t>，管沟回填</t>
    </r>
    <r>
      <rPr>
        <sz val="18"/>
        <rFont val="Times New Roman"/>
        <charset val="0"/>
      </rPr>
      <t>70%</t>
    </r>
    <r>
      <rPr>
        <sz val="18"/>
        <rFont val="方正仿宋简体"/>
        <charset val="0"/>
      </rPr>
      <t>，总体完成</t>
    </r>
    <r>
      <rPr>
        <sz val="18"/>
        <rFont val="Times New Roman"/>
        <charset val="0"/>
      </rPr>
      <t>70%</t>
    </r>
    <r>
      <rPr>
        <sz val="18"/>
        <rFont val="方正仿宋简体"/>
        <charset val="0"/>
      </rPr>
      <t>；</t>
    </r>
    <r>
      <rPr>
        <sz val="18"/>
        <rFont val="Times New Roman"/>
        <charset val="0"/>
      </rPr>
      <t>3</t>
    </r>
    <r>
      <rPr>
        <sz val="18"/>
        <rFont val="方正仿宋简体"/>
        <charset val="0"/>
      </rPr>
      <t>号院小区砼路面切割破除完成</t>
    </r>
    <r>
      <rPr>
        <sz val="18"/>
        <rFont val="Times New Roman"/>
        <charset val="0"/>
      </rPr>
      <t>95%</t>
    </r>
    <r>
      <rPr>
        <sz val="18"/>
        <rFont val="方正仿宋简体"/>
        <charset val="0"/>
      </rPr>
      <t>，管沟土方开挖完成</t>
    </r>
    <r>
      <rPr>
        <sz val="18"/>
        <rFont val="Times New Roman"/>
        <charset val="0"/>
      </rPr>
      <t>40%</t>
    </r>
    <r>
      <rPr>
        <sz val="18"/>
        <rFont val="方正仿宋简体"/>
        <charset val="0"/>
      </rPr>
      <t>，</t>
    </r>
    <r>
      <rPr>
        <sz val="18"/>
        <rFont val="Times New Roman"/>
        <charset val="0"/>
      </rPr>
      <t>PE110</t>
    </r>
    <r>
      <rPr>
        <sz val="18"/>
        <rFont val="方正仿宋简体"/>
        <charset val="0"/>
      </rPr>
      <t>热熔管全部进场，总体完成</t>
    </r>
    <r>
      <rPr>
        <sz val="18"/>
        <rFont val="Times New Roman"/>
        <charset val="0"/>
      </rPr>
      <t>30%</t>
    </r>
    <r>
      <rPr>
        <sz val="18"/>
        <rFont val="方正仿宋简体"/>
        <charset val="0"/>
      </rPr>
      <t>；工程形象进度为</t>
    </r>
    <r>
      <rPr>
        <sz val="18"/>
        <rFont val="Times New Roman"/>
        <charset val="0"/>
      </rPr>
      <t>60%</t>
    </r>
    <r>
      <rPr>
        <sz val="18"/>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</si>
  <si>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15</t>
    </r>
    <r>
      <rPr>
        <sz val="26"/>
        <rFont val="方正仿宋简体"/>
        <charset val="0"/>
      </rPr>
      <t>日与新疆水夫建筑工程有限公司签订合同，目前已完成砼道路基层平整、土方开挖、戈壁土垫层浇水，人工摊铺戈壁土</t>
    </r>
    <r>
      <rPr>
        <sz val="26"/>
        <rFont val="Times New Roman"/>
        <charset val="0"/>
      </rPr>
      <t>1020</t>
    </r>
    <r>
      <rPr>
        <sz val="26"/>
        <rFont val="方正仿宋简体"/>
        <charset val="0"/>
      </rPr>
      <t>立方米、砼道路浇筑约</t>
    </r>
    <r>
      <rPr>
        <sz val="26"/>
        <rFont val="Times New Roman"/>
        <charset val="0"/>
      </rPr>
      <t>8500</t>
    </r>
    <r>
      <rPr>
        <sz val="26"/>
        <rFont val="宋体"/>
        <charset val="0"/>
      </rPr>
      <t>㎡</t>
    </r>
    <r>
      <rPr>
        <sz val="26"/>
        <rFont val="方正仿宋简体"/>
        <charset val="0"/>
      </rPr>
      <t>，工程形象进度</t>
    </r>
    <r>
      <rPr>
        <sz val="26"/>
        <rFont val="Times New Roman"/>
        <charset val="0"/>
      </rPr>
      <t>65%</t>
    </r>
    <r>
      <rPr>
        <sz val="26"/>
        <rFont val="方正仿宋简体"/>
        <charset val="0"/>
      </rPr>
      <t>。</t>
    </r>
  </si>
  <si>
    <r>
      <rPr>
        <sz val="28"/>
        <rFont val="方正仿宋简体"/>
        <charset val="0"/>
      </rPr>
      <t>已完成第一批</t>
    </r>
    <r>
      <rPr>
        <sz val="28"/>
        <rFont val="Times New Roman"/>
        <charset val="0"/>
      </rPr>
      <t>229</t>
    </r>
    <r>
      <rPr>
        <sz val="28"/>
        <rFont val="方正仿宋简体"/>
        <charset val="0"/>
      </rPr>
      <t>只羊补助，目前其他乡镇县级验收工作已完成，正在审核拨款资料，准备办理第二笔补助资金</t>
    </r>
  </si>
  <si>
    <r>
      <rPr>
        <sz val="28"/>
        <rFont val="方正仿宋简体"/>
        <charset val="0"/>
      </rPr>
      <t>已于</t>
    </r>
    <r>
      <rPr>
        <sz val="28"/>
        <rFont val="Times New Roman"/>
        <charset val="0"/>
      </rPr>
      <t>3</t>
    </r>
    <r>
      <rPr>
        <sz val="28"/>
        <rFont val="方正仿宋简体"/>
        <charset val="0"/>
      </rPr>
      <t>月</t>
    </r>
    <r>
      <rPr>
        <sz val="28"/>
        <rFont val="Times New Roman"/>
        <charset val="0"/>
      </rPr>
      <t>25</t>
    </r>
    <r>
      <rPr>
        <sz val="28"/>
        <rFont val="方正仿宋简体"/>
        <charset val="0"/>
      </rPr>
      <t>日签订合同并开工，目前已完成砖墙砌筑，正在架设钢屋架，工程形象进度为</t>
    </r>
    <r>
      <rPr>
        <sz val="28"/>
        <rFont val="Times New Roman"/>
        <charset val="0"/>
      </rPr>
      <t>65%</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</si>
  <si>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日与新疆天益和工程建设有限责任公司签订合同并进场施工，工程形象进度</t>
    </r>
    <r>
      <rPr>
        <sz val="28"/>
        <rFont val="Times New Roman"/>
        <charset val="0"/>
      </rPr>
      <t>30%</t>
    </r>
    <r>
      <rPr>
        <sz val="28"/>
        <rFont val="宋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</si>
  <si>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22</t>
    </r>
    <r>
      <rPr>
        <sz val="28"/>
        <rFont val="方正仿宋简体"/>
        <charset val="0"/>
      </rPr>
      <t>日挂网，预计</t>
    </r>
    <r>
      <rPr>
        <sz val="28"/>
        <rFont val="Times New Roman"/>
        <charset val="0"/>
      </rPr>
      <t>5</t>
    </r>
    <r>
      <rPr>
        <sz val="28"/>
        <rFont val="方正仿宋简体"/>
        <charset val="0"/>
      </rPr>
      <t>月</t>
    </r>
    <r>
      <rPr>
        <sz val="28"/>
        <rFont val="Times New Roman"/>
        <charset val="0"/>
      </rPr>
      <t>14</t>
    </r>
    <r>
      <rPr>
        <sz val="28"/>
        <rFont val="方正仿宋简体"/>
        <charset val="0"/>
      </rPr>
      <t>日开标。</t>
    </r>
  </si>
  <si>
    <r>
      <rPr>
        <sz val="28"/>
        <rFont val="方正仿宋简体"/>
        <charset val="0"/>
      </rPr>
      <t>已于</t>
    </r>
    <r>
      <rPr>
        <sz val="28"/>
        <rFont val="Times New Roman"/>
        <charset val="0"/>
      </rPr>
      <t>4</t>
    </r>
    <r>
      <rPr>
        <sz val="28"/>
        <rFont val="方正仿宋简体"/>
        <charset val="0"/>
      </rPr>
      <t>月</t>
    </r>
    <r>
      <rPr>
        <sz val="28"/>
        <rFont val="Times New Roman"/>
        <charset val="0"/>
      </rPr>
      <t>23</t>
    </r>
    <r>
      <rPr>
        <sz val="28"/>
        <rFont val="方正仿宋简体"/>
        <charset val="0"/>
      </rPr>
      <t>日挂网，预计</t>
    </r>
    <r>
      <rPr>
        <sz val="28"/>
        <rFont val="Times New Roman"/>
        <charset val="0"/>
      </rPr>
      <t>5</t>
    </r>
    <r>
      <rPr>
        <sz val="28"/>
        <rFont val="方正仿宋简体"/>
        <charset val="0"/>
      </rPr>
      <t>月</t>
    </r>
    <r>
      <rPr>
        <sz val="28"/>
        <rFont val="Times New Roman"/>
        <charset val="0"/>
      </rPr>
      <t>13</t>
    </r>
    <r>
      <rPr>
        <sz val="28"/>
        <rFont val="方正仿宋简体"/>
        <charset val="0"/>
      </rPr>
      <t>日开标。</t>
    </r>
  </si>
  <si>
    <r>
      <rPr>
        <sz val="28"/>
        <rFont val="方正仿宋简体"/>
        <charset val="0"/>
      </rPr>
      <t>已于</t>
    </r>
    <r>
      <rPr>
        <sz val="28"/>
        <rFont val="Times New Roman"/>
        <charset val="0"/>
      </rPr>
      <t>3</t>
    </r>
    <r>
      <rPr>
        <sz val="28"/>
        <rFont val="方正仿宋简体"/>
        <charset val="0"/>
      </rPr>
      <t>月</t>
    </r>
    <r>
      <rPr>
        <sz val="28"/>
        <rFont val="Times New Roman"/>
        <charset val="0"/>
      </rPr>
      <t>26</t>
    </r>
    <r>
      <rPr>
        <sz val="28"/>
        <rFont val="方正仿宋简体"/>
        <charset val="0"/>
      </rPr>
      <t>日与陕西华海水利工程有限公司签订合同，目前完成排碱渠疏通</t>
    </r>
    <r>
      <rPr>
        <sz val="28"/>
        <rFont val="Times New Roman"/>
        <charset val="0"/>
      </rPr>
      <t>6.25km</t>
    </r>
    <r>
      <rPr>
        <sz val="28"/>
        <rFont val="方正仿宋简体"/>
        <charset val="0"/>
      </rPr>
      <t>，建筑物</t>
    </r>
    <r>
      <rPr>
        <sz val="28"/>
        <rFont val="Times New Roman"/>
        <charset val="0"/>
      </rPr>
      <t>4</t>
    </r>
    <r>
      <rPr>
        <sz val="28"/>
        <rFont val="方正仿宋简体"/>
        <charset val="0"/>
      </rPr>
      <t>座，工程形象进度</t>
    </r>
    <r>
      <rPr>
        <sz val="28"/>
        <rFont val="Times New Roman"/>
        <charset val="0"/>
      </rPr>
      <t>37.72%</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</si>
  <si>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1</t>
    </r>
    <r>
      <rPr>
        <sz val="28"/>
        <rFont val="方正仿宋简体"/>
        <charset val="0"/>
      </rPr>
      <t>日取得初步设计批复，正在预算评审、审图。</t>
    </r>
  </si>
  <si>
    <r>
      <rPr>
        <sz val="20"/>
        <rFont val="方正仿宋简体"/>
        <charset val="0"/>
      </rPr>
      <t>已于</t>
    </r>
    <r>
      <rPr>
        <sz val="20"/>
        <rFont val="Times New Roman"/>
        <charset val="0"/>
      </rPr>
      <t>3</t>
    </r>
    <r>
      <rPr>
        <sz val="20"/>
        <rFont val="方正仿宋简体"/>
        <charset val="0"/>
      </rPr>
      <t>月</t>
    </r>
    <r>
      <rPr>
        <sz val="20"/>
        <rFont val="Times New Roman"/>
        <charset val="0"/>
      </rPr>
      <t>29</t>
    </r>
    <r>
      <rPr>
        <sz val="20"/>
        <rFont val="方正仿宋简体"/>
        <charset val="0"/>
      </rPr>
      <t>日分别与新疆鸿泰建设工程有限公司、新疆祥顺建设工程有限公司、新疆旭世路桥有限公司、新疆开凯建设工程有限公司签订合同，目前一标已完成</t>
    </r>
    <r>
      <rPr>
        <sz val="20"/>
        <rFont val="Times New Roman"/>
        <charset val="0"/>
      </rPr>
      <t>33%</t>
    </r>
    <r>
      <rPr>
        <sz val="20"/>
        <rFont val="方正仿宋简体"/>
        <charset val="0"/>
      </rPr>
      <t>，二标已完成</t>
    </r>
    <r>
      <rPr>
        <sz val="20"/>
        <rFont val="Times New Roman"/>
        <charset val="0"/>
      </rPr>
      <t>25%</t>
    </r>
    <r>
      <rPr>
        <sz val="20"/>
        <rFont val="方正仿宋简体"/>
        <charset val="0"/>
      </rPr>
      <t>，三标已完成</t>
    </r>
    <r>
      <rPr>
        <sz val="20"/>
        <rFont val="Times New Roman"/>
        <charset val="0"/>
      </rPr>
      <t>35%</t>
    </r>
    <r>
      <rPr>
        <sz val="20"/>
        <rFont val="宋体"/>
        <charset val="0"/>
      </rPr>
      <t>，</t>
    </r>
    <r>
      <rPr>
        <sz val="20"/>
        <rFont val="方正仿宋简体"/>
        <charset val="0"/>
      </rPr>
      <t>四标已完成</t>
    </r>
    <r>
      <rPr>
        <sz val="20"/>
        <rFont val="Times New Roman"/>
        <charset val="0"/>
      </rPr>
      <t>40%</t>
    </r>
    <r>
      <rPr>
        <sz val="20"/>
        <rFont val="方正仿宋简体"/>
        <charset val="0"/>
      </rPr>
      <t>，总体工程形象进度</t>
    </r>
    <r>
      <rPr>
        <sz val="20"/>
        <rFont val="Times New Roman"/>
        <charset val="0"/>
      </rPr>
      <t>33.25%</t>
    </r>
    <r>
      <rPr>
        <sz val="20"/>
        <rFont val="方正仿宋简体"/>
        <charset val="0"/>
      </rPr>
      <t>。</t>
    </r>
  </si>
  <si>
    <r>
      <rPr>
        <sz val="28"/>
        <rFont val="方正仿宋简体"/>
        <charset val="134"/>
      </rPr>
      <t>已于</t>
    </r>
    <r>
      <rPr>
        <sz val="28"/>
        <rFont val="Times New Roman"/>
        <charset val="134"/>
      </rPr>
      <t>3</t>
    </r>
    <r>
      <rPr>
        <sz val="28"/>
        <rFont val="方正仿宋简体"/>
        <charset val="134"/>
      </rPr>
      <t>月</t>
    </r>
    <r>
      <rPr>
        <sz val="28"/>
        <rFont val="Times New Roman"/>
        <charset val="134"/>
      </rPr>
      <t>4</t>
    </r>
    <r>
      <rPr>
        <sz val="28"/>
        <rFont val="方正仿宋简体"/>
        <charset val="134"/>
      </rPr>
      <t>日与新疆水夫建筑工程有限公司签订合同，目前正在做砂砾石路基的精平碾压和过水路面的砼浇筑，工程形象进度为</t>
    </r>
    <r>
      <rPr>
        <sz val="28"/>
        <rFont val="Times New Roman"/>
        <charset val="134"/>
      </rPr>
      <t>65%</t>
    </r>
    <r>
      <rPr>
        <sz val="28"/>
        <rFont val="方正仿宋简体"/>
        <charset val="134"/>
      </rPr>
      <t>。</t>
    </r>
  </si>
  <si>
    <t>目前已完成实施方案编制和补贴人员名单收集工作，正在兑现补助资金。</t>
  </si>
  <si>
    <r>
      <rPr>
        <sz val="28"/>
        <rFont val="方正仿宋简体"/>
        <charset val="134"/>
      </rPr>
      <t>已于</t>
    </r>
    <r>
      <rPr>
        <sz val="28"/>
        <rFont val="Times New Roman"/>
        <charset val="134"/>
      </rPr>
      <t>4</t>
    </r>
    <r>
      <rPr>
        <sz val="28"/>
        <rFont val="方正仿宋简体"/>
        <charset val="134"/>
      </rPr>
      <t>月</t>
    </r>
    <r>
      <rPr>
        <sz val="28"/>
        <rFont val="Times New Roman"/>
        <charset val="134"/>
      </rPr>
      <t>18</t>
    </r>
    <r>
      <rPr>
        <sz val="28"/>
        <rFont val="方正仿宋简体"/>
        <charset val="134"/>
      </rPr>
      <t>日与新疆神龙建设工程有限责任公司签订合同，正在办理施工许可证。</t>
    </r>
  </si>
  <si>
    <r>
      <rPr>
        <sz val="28"/>
        <rFont val="方正仿宋简体"/>
        <charset val="0"/>
      </rPr>
      <t>已分别于</t>
    </r>
    <r>
      <rPr>
        <sz val="28"/>
        <rFont val="Times New Roman"/>
        <charset val="0"/>
      </rPr>
      <t>4</t>
    </r>
    <r>
      <rPr>
        <sz val="28"/>
        <rFont val="方正仿宋简体"/>
        <charset val="0"/>
      </rPr>
      <t>月</t>
    </r>
    <r>
      <rPr>
        <sz val="28"/>
        <rFont val="Times New Roman"/>
        <charset val="0"/>
      </rPr>
      <t>11</t>
    </r>
    <r>
      <rPr>
        <sz val="28"/>
        <rFont val="方正仿宋简体"/>
        <charset val="0"/>
      </rPr>
      <t>日和</t>
    </r>
    <r>
      <rPr>
        <sz val="28"/>
        <rFont val="Times New Roman"/>
        <charset val="0"/>
      </rPr>
      <t>4</t>
    </r>
    <r>
      <rPr>
        <sz val="28"/>
        <rFont val="方正仿宋简体"/>
        <charset val="0"/>
      </rPr>
      <t>月</t>
    </r>
    <r>
      <rPr>
        <sz val="28"/>
        <rFont val="Times New Roman"/>
        <charset val="0"/>
      </rPr>
      <t>18</t>
    </r>
    <r>
      <rPr>
        <sz val="28"/>
        <rFont val="方正仿宋简体"/>
        <charset val="0"/>
      </rPr>
      <t>日同新疆维吾尔自治区煤田地质局综合地质勘查队、上海师范大学、北大国土空间规划设计研究院</t>
    </r>
    <r>
      <rPr>
        <sz val="28"/>
        <rFont val="Times New Roman"/>
        <charset val="0"/>
      </rPr>
      <t>(</t>
    </r>
    <r>
      <rPr>
        <sz val="28"/>
        <rFont val="方正仿宋简体"/>
        <charset val="0"/>
      </rPr>
      <t>北京</t>
    </r>
    <r>
      <rPr>
        <sz val="28"/>
        <rFont val="Times New Roman"/>
        <charset val="0"/>
      </rPr>
      <t>)</t>
    </r>
    <r>
      <rPr>
        <sz val="28"/>
        <rFont val="方正仿宋简体"/>
        <charset val="0"/>
      </rPr>
      <t>有限责任公司签订合同。</t>
    </r>
  </si>
  <si>
    <r>
      <rPr>
        <sz val="28"/>
        <rFont val="方正仿宋简体"/>
        <charset val="0"/>
      </rPr>
      <t>已于</t>
    </r>
    <r>
      <rPr>
        <sz val="28"/>
        <rFont val="Times New Roman"/>
        <charset val="0"/>
      </rPr>
      <t>4</t>
    </r>
    <r>
      <rPr>
        <sz val="28"/>
        <rFont val="方正仿宋简体"/>
        <charset val="0"/>
      </rPr>
      <t>月</t>
    </r>
    <r>
      <rPr>
        <sz val="28"/>
        <rFont val="Times New Roman"/>
        <charset val="0"/>
      </rPr>
      <t>23</t>
    </r>
    <r>
      <rPr>
        <sz val="28"/>
        <rFont val="方正仿宋简体"/>
        <charset val="0"/>
      </rPr>
      <t>日完成挂网，预计</t>
    </r>
    <r>
      <rPr>
        <sz val="28"/>
        <rFont val="Times New Roman"/>
        <charset val="0"/>
      </rPr>
      <t>5</t>
    </r>
    <r>
      <rPr>
        <sz val="28"/>
        <rFont val="方正仿宋简体"/>
        <charset val="0"/>
      </rPr>
      <t>月</t>
    </r>
    <r>
      <rPr>
        <sz val="28"/>
        <rFont val="Times New Roman"/>
        <charset val="0"/>
      </rPr>
      <t>6</t>
    </r>
    <r>
      <rPr>
        <sz val="28"/>
        <rFont val="方正仿宋简体"/>
        <charset val="0"/>
      </rPr>
      <t>日开标。</t>
    </r>
  </si>
  <si>
    <r>
      <rPr>
        <sz val="28"/>
        <rFont val="方正仿宋简体"/>
        <charset val="0"/>
      </rPr>
      <t>已于</t>
    </r>
    <r>
      <rPr>
        <sz val="28"/>
        <rFont val="Times New Roman"/>
        <charset val="0"/>
      </rPr>
      <t>4</t>
    </r>
    <r>
      <rPr>
        <sz val="28"/>
        <rFont val="方正仿宋简体"/>
        <charset val="0"/>
      </rPr>
      <t>月</t>
    </r>
    <r>
      <rPr>
        <sz val="28"/>
        <rFont val="Times New Roman"/>
        <charset val="0"/>
      </rPr>
      <t>19</t>
    </r>
    <r>
      <rPr>
        <sz val="28"/>
        <rFont val="方正仿宋简体"/>
        <charset val="0"/>
      </rPr>
      <t>日完成挂网，预计</t>
    </r>
    <r>
      <rPr>
        <sz val="28"/>
        <rFont val="Times New Roman"/>
        <charset val="0"/>
      </rPr>
      <t>4</t>
    </r>
    <r>
      <rPr>
        <sz val="28"/>
        <rFont val="方正仿宋简体"/>
        <charset val="0"/>
      </rPr>
      <t>月</t>
    </r>
    <r>
      <rPr>
        <sz val="28"/>
        <rFont val="Times New Roman"/>
        <charset val="0"/>
      </rPr>
      <t>30</t>
    </r>
    <r>
      <rPr>
        <sz val="28"/>
        <rFont val="方正仿宋简体"/>
        <charset val="0"/>
      </rPr>
      <t>日开标。</t>
    </r>
  </si>
  <si>
    <t>项目进度(4月25日）</t>
  </si>
  <si>
    <r>
      <rPr>
        <sz val="28"/>
        <rFont val="方正仿宋简体"/>
        <charset val="0"/>
      </rPr>
      <t>已于</t>
    </r>
    <r>
      <rPr>
        <sz val="28"/>
        <rFont val="Times New Roman"/>
        <charset val="0"/>
      </rPr>
      <t>3</t>
    </r>
    <r>
      <rPr>
        <sz val="28"/>
        <rFont val="方正仿宋简体"/>
        <charset val="0"/>
      </rPr>
      <t>月</t>
    </r>
    <r>
      <rPr>
        <sz val="28"/>
        <rFont val="Times New Roman"/>
        <charset val="0"/>
      </rPr>
      <t>30</t>
    </r>
    <r>
      <rPr>
        <sz val="28"/>
        <rFont val="方正仿宋简体"/>
        <charset val="0"/>
      </rPr>
      <t>日与新疆水夫建筑工程有限公司签订合同，</t>
    </r>
    <r>
      <rPr>
        <sz val="28"/>
        <rFont val="Times New Roman"/>
        <charset val="0"/>
      </rPr>
      <t>4</t>
    </r>
    <r>
      <rPr>
        <sz val="28"/>
        <rFont val="方正仿宋简体"/>
        <charset val="0"/>
      </rPr>
      <t>月</t>
    </r>
    <r>
      <rPr>
        <sz val="28"/>
        <rFont val="Times New Roman"/>
        <charset val="0"/>
      </rPr>
      <t>11</t>
    </r>
    <r>
      <rPr>
        <sz val="28"/>
        <rFont val="方正仿宋简体"/>
        <charset val="0"/>
      </rPr>
      <t>日已办理施工许可证，目前已完成</t>
    </r>
    <r>
      <rPr>
        <sz val="28"/>
        <rFont val="Times New Roman"/>
        <charset val="0"/>
      </rPr>
      <t>1</t>
    </r>
    <r>
      <rPr>
        <sz val="28"/>
        <rFont val="方正仿宋简体"/>
        <charset val="0"/>
      </rPr>
      <t>号、</t>
    </r>
    <r>
      <rPr>
        <sz val="28"/>
        <rFont val="Times New Roman"/>
        <charset val="0"/>
      </rPr>
      <t>2</t>
    </r>
    <r>
      <rPr>
        <sz val="28"/>
        <rFont val="方正仿宋简体"/>
        <charset val="0"/>
      </rPr>
      <t>号商业楼拉梁支模，工程形象进度</t>
    </r>
    <r>
      <rPr>
        <sz val="28"/>
        <rFont val="Times New Roman"/>
        <charset val="0"/>
      </rPr>
      <t>20%</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</si>
  <si>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日与新疆神龙建设工程有限责任公司签订合同，目前厕所及商铺混凝土刚浇筑完毕，工程形象进度为</t>
    </r>
    <r>
      <rPr>
        <sz val="28"/>
        <rFont val="Times New Roman"/>
        <charset val="0"/>
      </rPr>
      <t>55%</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</si>
  <si>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日与新疆神龙建设工程有限责任公司签订合同，目前已完成</t>
    </r>
    <r>
      <rPr>
        <sz val="28"/>
        <rFont val="Times New Roman"/>
        <charset val="0"/>
      </rPr>
      <t>Dn300</t>
    </r>
    <r>
      <rPr>
        <sz val="28"/>
        <rFont val="方正仿宋简体"/>
        <charset val="0"/>
      </rPr>
      <t>主管道开挖与埋设</t>
    </r>
    <r>
      <rPr>
        <sz val="28"/>
        <rFont val="Times New Roman"/>
        <charset val="0"/>
      </rPr>
      <t>3314</t>
    </r>
    <r>
      <rPr>
        <sz val="28"/>
        <rFont val="方正仿宋简体"/>
        <charset val="0"/>
      </rPr>
      <t>米，检查井安装</t>
    </r>
    <r>
      <rPr>
        <sz val="28"/>
        <rFont val="Times New Roman"/>
        <charset val="0"/>
      </rPr>
      <t>118</t>
    </r>
    <r>
      <rPr>
        <sz val="28"/>
        <rFont val="方正仿宋简体"/>
        <charset val="0"/>
      </rPr>
      <t>座，降水井完成</t>
    </r>
    <r>
      <rPr>
        <sz val="28"/>
        <rFont val="Times New Roman"/>
        <charset val="0"/>
      </rPr>
      <t>45</t>
    </r>
    <r>
      <rPr>
        <sz val="28"/>
        <rFont val="方正仿宋简体"/>
        <charset val="0"/>
      </rPr>
      <t>个，</t>
    </r>
    <r>
      <rPr>
        <sz val="28"/>
        <rFont val="Times New Roman"/>
        <charset val="0"/>
      </rPr>
      <t>PE</t>
    </r>
    <r>
      <rPr>
        <sz val="28"/>
        <rFont val="方正仿宋简体"/>
        <charset val="0"/>
      </rPr>
      <t>压力管完成</t>
    </r>
    <r>
      <rPr>
        <sz val="28"/>
        <rFont val="Times New Roman"/>
        <charset val="0"/>
      </rPr>
      <t>1200</t>
    </r>
    <r>
      <rPr>
        <sz val="28"/>
        <rFont val="方正仿宋简体"/>
        <charset val="0"/>
      </rPr>
      <t>米，接入户管</t>
    </r>
    <r>
      <rPr>
        <sz val="28"/>
        <rFont val="Times New Roman"/>
        <charset val="0"/>
      </rPr>
      <t>32</t>
    </r>
    <r>
      <rPr>
        <sz val="28"/>
        <rFont val="方正仿宋简体"/>
        <charset val="0"/>
      </rPr>
      <t>户；工程形象进度为</t>
    </r>
    <r>
      <rPr>
        <sz val="28"/>
        <rFont val="Times New Roman"/>
        <charset val="0"/>
      </rPr>
      <t>50%</t>
    </r>
    <r>
      <rPr>
        <sz val="28"/>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</si>
  <si>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20</t>
    </r>
    <r>
      <rPr>
        <sz val="26"/>
        <rFont val="方正仿宋简体"/>
        <charset val="0"/>
      </rPr>
      <t>日与新疆忠浩建设工程有限公司签订合同，已完成沉砂池开挖</t>
    </r>
    <r>
      <rPr>
        <sz val="26"/>
        <rFont val="Times New Roman"/>
        <charset val="0"/>
      </rPr>
      <t>2</t>
    </r>
    <r>
      <rPr>
        <sz val="26"/>
        <rFont val="方正仿宋简体"/>
        <charset val="0"/>
      </rPr>
      <t>个，净水池商砼浇筑回填</t>
    </r>
    <r>
      <rPr>
        <sz val="26"/>
        <rFont val="Times New Roman"/>
        <charset val="0"/>
      </rPr>
      <t>2</t>
    </r>
    <r>
      <rPr>
        <sz val="26"/>
        <rFont val="方正仿宋简体"/>
        <charset val="0"/>
      </rPr>
      <t>个，沉砂池</t>
    </r>
    <r>
      <rPr>
        <sz val="26"/>
        <rFont val="Times New Roman"/>
        <charset val="0"/>
      </rPr>
      <t>1</t>
    </r>
    <r>
      <rPr>
        <sz val="26"/>
        <rFont val="方正仿宋简体"/>
        <charset val="0"/>
      </rPr>
      <t>底板混凝土浇筑完成正在进行边坡混凝土浇筑，</t>
    </r>
    <r>
      <rPr>
        <sz val="26"/>
        <rFont val="Times New Roman"/>
        <charset val="0"/>
      </rPr>
      <t xml:space="preserve"> </t>
    </r>
    <r>
      <rPr>
        <sz val="26"/>
        <rFont val="方正仿宋简体"/>
        <charset val="0"/>
      </rPr>
      <t>沉砂池</t>
    </r>
    <r>
      <rPr>
        <sz val="26"/>
        <rFont val="Times New Roman"/>
        <charset val="0"/>
      </rPr>
      <t>2</t>
    </r>
    <r>
      <rPr>
        <sz val="26"/>
        <rFont val="方正仿宋简体"/>
        <charset val="0"/>
      </rPr>
      <t>石子垫层铺设完成；土地平整约</t>
    </r>
    <r>
      <rPr>
        <sz val="26"/>
        <rFont val="Times New Roman"/>
        <charset val="0"/>
      </rPr>
      <t>1500</t>
    </r>
    <r>
      <rPr>
        <sz val="26"/>
        <rFont val="方正仿宋简体"/>
        <charset val="0"/>
      </rPr>
      <t>亩左右，泵房基础浇筑已完成</t>
    </r>
    <r>
      <rPr>
        <sz val="26"/>
        <rFont val="Times New Roman"/>
        <charset val="0"/>
      </rPr>
      <t>1</t>
    </r>
    <r>
      <rPr>
        <sz val="26"/>
        <rFont val="方正仿宋简体"/>
        <charset val="0"/>
      </rPr>
      <t>个，工程形象进度</t>
    </r>
    <r>
      <rPr>
        <sz val="26"/>
        <rFont val="Times New Roman"/>
        <charset val="0"/>
      </rPr>
      <t>45%</t>
    </r>
    <r>
      <rPr>
        <sz val="26"/>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</si>
  <si>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3</t>
    </r>
    <r>
      <rPr>
        <sz val="26"/>
        <rFont val="方正仿宋简体"/>
        <charset val="0"/>
      </rPr>
      <t>日与新疆神鹿水利水电工程有限公司签订合同，已完成基础、梁板柱模板安装、一层楼板钢筋绑扎、梁板柱混凝土浇筑、墙体砖砌筑完成</t>
    </r>
    <r>
      <rPr>
        <sz val="26"/>
        <rFont val="Times New Roman"/>
        <charset val="0"/>
      </rPr>
      <t>50%</t>
    </r>
    <r>
      <rPr>
        <sz val="26"/>
        <rFont val="方正仿宋简体"/>
        <charset val="0"/>
      </rPr>
      <t>，工程形象进度为</t>
    </r>
    <r>
      <rPr>
        <sz val="26"/>
        <rFont val="Times New Roman"/>
        <charset val="0"/>
      </rPr>
      <t>65%</t>
    </r>
    <r>
      <rPr>
        <sz val="26"/>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</si>
  <si>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15</t>
    </r>
    <r>
      <rPr>
        <sz val="26"/>
        <rFont val="方正仿宋简体"/>
        <charset val="0"/>
      </rPr>
      <t>日与新疆神龙建设工程有限责任公司签订合同，已完成主管网安装</t>
    </r>
    <r>
      <rPr>
        <sz val="26"/>
        <rFont val="Times New Roman"/>
        <charset val="0"/>
      </rPr>
      <t>2100</t>
    </r>
    <r>
      <rPr>
        <sz val="26"/>
        <rFont val="方正仿宋简体"/>
        <charset val="0"/>
      </rPr>
      <t>米左右、检查井</t>
    </r>
    <r>
      <rPr>
        <sz val="26"/>
        <rFont val="Times New Roman"/>
        <charset val="0"/>
      </rPr>
      <t>63</t>
    </r>
    <r>
      <rPr>
        <sz val="26"/>
        <rFont val="方正仿宋简体"/>
        <charset val="0"/>
      </rPr>
      <t>个、降水井</t>
    </r>
    <r>
      <rPr>
        <sz val="26"/>
        <rFont val="Times New Roman"/>
        <charset val="0"/>
      </rPr>
      <t>13</t>
    </r>
    <r>
      <rPr>
        <sz val="26"/>
        <rFont val="方正仿宋简体"/>
        <charset val="0"/>
      </rPr>
      <t>个、入户顶管</t>
    </r>
    <r>
      <rPr>
        <sz val="26"/>
        <rFont val="Times New Roman"/>
        <charset val="0"/>
      </rPr>
      <t>180</t>
    </r>
    <r>
      <rPr>
        <sz val="26"/>
        <rFont val="方正仿宋简体"/>
        <charset val="0"/>
      </rPr>
      <t>米，工程形象进度为</t>
    </r>
    <r>
      <rPr>
        <sz val="26"/>
        <rFont val="Times New Roman"/>
        <charset val="0"/>
      </rPr>
      <t>50%</t>
    </r>
    <r>
      <rPr>
        <sz val="26"/>
        <rFont val="方正仿宋简体"/>
        <charset val="0"/>
      </rPr>
      <t>。</t>
    </r>
  </si>
  <si>
    <r>
      <rPr>
        <sz val="28"/>
        <rFont val="方正仿宋简体"/>
        <charset val="134"/>
      </rPr>
      <t>已于</t>
    </r>
    <r>
      <rPr>
        <sz val="28"/>
        <rFont val="Times New Roman"/>
        <charset val="134"/>
      </rPr>
      <t>3</t>
    </r>
    <r>
      <rPr>
        <sz val="28"/>
        <rFont val="方正仿宋简体"/>
        <charset val="134"/>
      </rPr>
      <t>月</t>
    </r>
    <r>
      <rPr>
        <sz val="28"/>
        <rFont val="Times New Roman"/>
        <charset val="134"/>
      </rPr>
      <t>15</t>
    </r>
    <r>
      <rPr>
        <sz val="28"/>
        <rFont val="方正仿宋简体"/>
        <charset val="134"/>
      </rPr>
      <t>日与新疆水夫建筑工程有限公司签订合同，已完成工程形象进度的</t>
    </r>
    <r>
      <rPr>
        <sz val="28"/>
        <rFont val="Times New Roman"/>
        <charset val="134"/>
      </rPr>
      <t>20%</t>
    </r>
    <r>
      <rPr>
        <sz val="28"/>
        <rFont val="方正仿宋简体"/>
        <charset val="134"/>
      </rPr>
      <t>。</t>
    </r>
  </si>
  <si>
    <r>
      <rPr>
        <sz val="28"/>
        <rFont val="方正仿宋简体"/>
        <charset val="134"/>
      </rPr>
      <t>已于</t>
    </r>
    <r>
      <rPr>
        <sz val="28"/>
        <rFont val="Times New Roman"/>
        <charset val="134"/>
      </rPr>
      <t>4</t>
    </r>
    <r>
      <rPr>
        <sz val="28"/>
        <rFont val="方正仿宋简体"/>
        <charset val="134"/>
      </rPr>
      <t>月</t>
    </r>
    <r>
      <rPr>
        <sz val="28"/>
        <rFont val="Times New Roman"/>
        <charset val="134"/>
      </rPr>
      <t>16</t>
    </r>
    <r>
      <rPr>
        <sz val="28"/>
        <rFont val="方正仿宋简体"/>
        <charset val="134"/>
      </rPr>
      <t>日已办成施工许可证办理，目前已完成生产车间基础承台和垫层浇筑，正在基础连梁拆模、基础链量钢筋绑扎，工程形象进度</t>
    </r>
    <r>
      <rPr>
        <sz val="28"/>
        <rFont val="Times New Roman"/>
        <charset val="134"/>
      </rPr>
      <t>25%</t>
    </r>
    <r>
      <rPr>
        <sz val="28"/>
        <rFont val="方正仿宋简体"/>
        <charset val="134"/>
      </rPr>
      <t>。</t>
    </r>
  </si>
  <si>
    <r>
      <rPr>
        <sz val="24"/>
        <rFont val="方正仿宋简体"/>
        <charset val="134"/>
      </rPr>
      <t>已于</t>
    </r>
    <r>
      <rPr>
        <sz val="24"/>
        <rFont val="Times New Roman"/>
        <charset val="134"/>
      </rPr>
      <t>3</t>
    </r>
    <r>
      <rPr>
        <sz val="24"/>
        <rFont val="方正仿宋简体"/>
        <charset val="134"/>
      </rPr>
      <t>月</t>
    </r>
    <r>
      <rPr>
        <sz val="24"/>
        <rFont val="Times New Roman"/>
        <charset val="134"/>
      </rPr>
      <t>31</t>
    </r>
    <r>
      <rPr>
        <sz val="24"/>
        <rFont val="方正仿宋简体"/>
        <charset val="134"/>
      </rPr>
      <t>日与皓泰工程建设集团有限公司签订合同，目前已挖管沟</t>
    </r>
    <r>
      <rPr>
        <sz val="24"/>
        <rFont val="Times New Roman"/>
        <charset val="134"/>
      </rPr>
      <t>1313</t>
    </r>
    <r>
      <rPr>
        <sz val="24"/>
        <rFont val="方正仿宋简体"/>
        <charset val="134"/>
      </rPr>
      <t>米，安装检查井</t>
    </r>
    <r>
      <rPr>
        <sz val="24"/>
        <rFont val="Times New Roman"/>
        <charset val="134"/>
      </rPr>
      <t>36</t>
    </r>
    <r>
      <rPr>
        <sz val="24"/>
        <rFont val="方正仿宋简体"/>
        <charset val="134"/>
      </rPr>
      <t>个，管沟垫层、回填</t>
    </r>
    <r>
      <rPr>
        <sz val="24"/>
        <rFont val="Times New Roman"/>
        <charset val="134"/>
      </rPr>
      <t>1288</t>
    </r>
    <r>
      <rPr>
        <sz val="24"/>
        <rFont val="方正仿宋简体"/>
        <charset val="134"/>
      </rPr>
      <t>米，压力管道</t>
    </r>
    <r>
      <rPr>
        <sz val="24"/>
        <rFont val="Times New Roman"/>
        <charset val="134"/>
      </rPr>
      <t>DN160</t>
    </r>
    <r>
      <rPr>
        <sz val="24"/>
        <rFont val="方正仿宋简体"/>
        <charset val="134"/>
      </rPr>
      <t>安装</t>
    </r>
    <r>
      <rPr>
        <sz val="24"/>
        <rFont val="Times New Roman"/>
        <charset val="134"/>
      </rPr>
      <t>680</t>
    </r>
    <r>
      <rPr>
        <sz val="24"/>
        <rFont val="方正仿宋简体"/>
        <charset val="134"/>
      </rPr>
      <t>米，</t>
    </r>
    <r>
      <rPr>
        <sz val="24"/>
        <rFont val="Times New Roman"/>
        <charset val="134"/>
      </rPr>
      <t>dn300</t>
    </r>
    <r>
      <rPr>
        <sz val="24"/>
        <rFont val="方正仿宋简体"/>
        <charset val="134"/>
      </rPr>
      <t>管道安装</t>
    </r>
    <r>
      <rPr>
        <sz val="24"/>
        <rFont val="Times New Roman"/>
        <charset val="134"/>
      </rPr>
      <t>75</t>
    </r>
    <r>
      <rPr>
        <sz val="24"/>
        <rFont val="方正仿宋简体"/>
        <charset val="134"/>
      </rPr>
      <t>米，施工降水井</t>
    </r>
    <r>
      <rPr>
        <sz val="24"/>
        <rFont val="Times New Roman"/>
        <charset val="134"/>
      </rPr>
      <t>19</t>
    </r>
    <r>
      <rPr>
        <sz val="24"/>
        <rFont val="方正仿宋简体"/>
        <charset val="134"/>
      </rPr>
      <t>口；工程形象进度</t>
    </r>
    <r>
      <rPr>
        <sz val="24"/>
        <rFont val="Times New Roman"/>
        <charset val="134"/>
      </rPr>
      <t>8%</t>
    </r>
    <r>
      <rPr>
        <sz val="24"/>
        <rFont val="方正仿宋简体"/>
        <charset val="134"/>
      </rPr>
      <t>。</t>
    </r>
  </si>
  <si>
    <r>
      <rPr>
        <sz val="28"/>
        <rFont val="方正仿宋简体"/>
        <charset val="0"/>
      </rPr>
      <t>已于</t>
    </r>
    <r>
      <rPr>
        <sz val="28"/>
        <rFont val="Times New Roman"/>
        <charset val="0"/>
      </rPr>
      <t>4</t>
    </r>
    <r>
      <rPr>
        <sz val="28"/>
        <rFont val="方正仿宋简体"/>
        <charset val="0"/>
      </rPr>
      <t>月</t>
    </r>
    <r>
      <rPr>
        <sz val="28"/>
        <rFont val="Times New Roman"/>
        <charset val="0"/>
      </rPr>
      <t>19</t>
    </r>
    <r>
      <rPr>
        <sz val="28"/>
        <rFont val="方正仿宋简体"/>
        <charset val="0"/>
      </rPr>
      <t>日取得初设批复，预计</t>
    </r>
    <r>
      <rPr>
        <sz val="28"/>
        <rFont val="Times New Roman"/>
        <charset val="0"/>
      </rPr>
      <t>4</t>
    </r>
    <r>
      <rPr>
        <sz val="28"/>
        <rFont val="方正仿宋简体"/>
        <charset val="0"/>
      </rPr>
      <t>月</t>
    </r>
    <r>
      <rPr>
        <sz val="28"/>
        <rFont val="Times New Roman"/>
        <charset val="0"/>
      </rPr>
      <t>26</t>
    </r>
    <r>
      <rPr>
        <sz val="28"/>
        <rFont val="方正仿宋简体"/>
        <charset val="0"/>
      </rPr>
      <t>日挂网。</t>
    </r>
  </si>
  <si>
    <r>
      <rPr>
        <sz val="28"/>
        <rFont val="方正仿宋简体"/>
        <charset val="134"/>
      </rPr>
      <t>已于</t>
    </r>
    <r>
      <rPr>
        <sz val="28"/>
        <rFont val="Times New Roman"/>
        <charset val="134"/>
      </rPr>
      <t>3</t>
    </r>
    <r>
      <rPr>
        <sz val="28"/>
        <rFont val="方正仿宋简体"/>
        <charset val="134"/>
      </rPr>
      <t>月</t>
    </r>
    <r>
      <rPr>
        <sz val="28"/>
        <rFont val="Times New Roman"/>
        <charset val="134"/>
      </rPr>
      <t>14</t>
    </r>
    <r>
      <rPr>
        <sz val="28"/>
        <rFont val="方正仿宋简体"/>
        <charset val="134"/>
      </rPr>
      <t>日与新疆中信虹雨建设工程有限公司签订合同，目前已完成污水管网</t>
    </r>
    <r>
      <rPr>
        <sz val="28"/>
        <rFont val="Times New Roman"/>
        <charset val="134"/>
      </rPr>
      <t>2522</t>
    </r>
    <r>
      <rPr>
        <sz val="28"/>
        <rFont val="方正仿宋简体"/>
        <charset val="134"/>
      </rPr>
      <t>米、检查井</t>
    </r>
    <r>
      <rPr>
        <sz val="28"/>
        <rFont val="Times New Roman"/>
        <charset val="134"/>
      </rPr>
      <t>70</t>
    </r>
    <r>
      <rPr>
        <sz val="28"/>
        <rFont val="方正仿宋简体"/>
        <charset val="134"/>
      </rPr>
      <t>座、道路戈壁料回填</t>
    </r>
    <r>
      <rPr>
        <sz val="28"/>
        <rFont val="Times New Roman"/>
        <charset val="134"/>
      </rPr>
      <t>1403</t>
    </r>
    <r>
      <rPr>
        <sz val="28"/>
        <rFont val="方正仿宋简体"/>
        <charset val="134"/>
      </rPr>
      <t>米、入户完成</t>
    </r>
    <r>
      <rPr>
        <sz val="28"/>
        <rFont val="Times New Roman"/>
        <charset val="134"/>
      </rPr>
      <t>210</t>
    </r>
    <r>
      <rPr>
        <sz val="28"/>
        <rFont val="方正仿宋简体"/>
        <charset val="134"/>
      </rPr>
      <t>米，工程形象进度</t>
    </r>
    <r>
      <rPr>
        <sz val="28"/>
        <rFont val="Times New Roman"/>
        <charset val="134"/>
      </rPr>
      <t>61%</t>
    </r>
    <r>
      <rPr>
        <sz val="28"/>
        <rFont val="方正仿宋简体"/>
        <charset val="134"/>
      </rPr>
      <t>。</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</si>
  <si>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日签订采购合同，已完成供货，待验收。</t>
    </r>
  </si>
  <si>
    <r>
      <rPr>
        <sz val="28"/>
        <rFont val="方正仿宋简体"/>
        <charset val="0"/>
      </rPr>
      <t>已于</t>
    </r>
    <r>
      <rPr>
        <sz val="28"/>
        <rFont val="Times New Roman"/>
        <charset val="0"/>
      </rPr>
      <t>2024</t>
    </r>
    <r>
      <rPr>
        <sz val="28"/>
        <rFont val="方正仿宋简体"/>
        <charset val="0"/>
      </rPr>
      <t>年</t>
    </r>
    <r>
      <rPr>
        <sz val="28"/>
        <rFont val="Times New Roman"/>
        <charset val="0"/>
      </rPr>
      <t>3</t>
    </r>
    <r>
      <rPr>
        <sz val="28"/>
        <rFont val="方正仿宋简体"/>
        <charset val="0"/>
      </rPr>
      <t>月</t>
    </r>
    <r>
      <rPr>
        <sz val="28"/>
        <rFont val="Times New Roman"/>
        <charset val="0"/>
      </rPr>
      <t>28</t>
    </r>
    <r>
      <rPr>
        <sz val="28"/>
        <rFont val="方正仿宋简体"/>
        <charset val="0"/>
      </rPr>
      <t>日签订施工合同，目前已完成</t>
    </r>
    <r>
      <rPr>
        <sz val="28"/>
        <rFont val="Times New Roman"/>
        <charset val="0"/>
      </rPr>
      <t>DN300</t>
    </r>
    <r>
      <rPr>
        <sz val="28"/>
        <rFont val="方正仿宋简体"/>
        <charset val="0"/>
      </rPr>
      <t>污水管沟开挖</t>
    </r>
    <r>
      <rPr>
        <sz val="28"/>
        <rFont val="Times New Roman"/>
        <charset val="0"/>
      </rPr>
      <t>3500</t>
    </r>
    <r>
      <rPr>
        <sz val="28"/>
        <rFont val="方正仿宋简体"/>
        <charset val="0"/>
      </rPr>
      <t>米，</t>
    </r>
    <r>
      <rPr>
        <sz val="28"/>
        <rFont val="Times New Roman"/>
        <charset val="0"/>
      </rPr>
      <t>DN300</t>
    </r>
    <r>
      <rPr>
        <sz val="28"/>
        <rFont val="方正仿宋简体"/>
        <charset val="0"/>
      </rPr>
      <t>管道安装</t>
    </r>
    <r>
      <rPr>
        <sz val="28"/>
        <rFont val="Times New Roman"/>
        <charset val="0"/>
      </rPr>
      <t>3500</t>
    </r>
    <r>
      <rPr>
        <sz val="28"/>
        <rFont val="方正仿宋简体"/>
        <charset val="0"/>
      </rPr>
      <t>米，</t>
    </r>
    <r>
      <rPr>
        <sz val="28"/>
        <rFont val="Times New Roman"/>
        <charset val="0"/>
      </rPr>
      <t>DN300</t>
    </r>
    <r>
      <rPr>
        <sz val="28"/>
        <rFont val="方正仿宋简体"/>
        <charset val="0"/>
      </rPr>
      <t>管沟回填</t>
    </r>
    <r>
      <rPr>
        <sz val="28"/>
        <rFont val="Times New Roman"/>
        <charset val="0"/>
      </rPr>
      <t>3500</t>
    </r>
    <r>
      <rPr>
        <sz val="28"/>
        <rFont val="方正仿宋简体"/>
        <charset val="0"/>
      </rPr>
      <t>米，污水井安装</t>
    </r>
    <r>
      <rPr>
        <sz val="28"/>
        <rFont val="Times New Roman"/>
        <charset val="0"/>
      </rPr>
      <t>95</t>
    </r>
    <r>
      <rPr>
        <sz val="28"/>
        <rFont val="方正仿宋简体"/>
        <charset val="0"/>
      </rPr>
      <t>口，</t>
    </r>
    <r>
      <rPr>
        <sz val="28"/>
        <rFont val="Times New Roman"/>
        <charset val="0"/>
      </rPr>
      <t>DN100</t>
    </r>
    <r>
      <rPr>
        <sz val="28"/>
        <rFont val="方正仿宋简体"/>
        <charset val="0"/>
      </rPr>
      <t>入户管安装</t>
    </r>
    <r>
      <rPr>
        <sz val="28"/>
        <rFont val="Times New Roman"/>
        <charset val="0"/>
      </rPr>
      <t>180</t>
    </r>
    <r>
      <rPr>
        <sz val="28"/>
        <rFont val="方正仿宋简体"/>
        <charset val="0"/>
      </rPr>
      <t>米，，工程形象进度</t>
    </r>
    <r>
      <rPr>
        <sz val="28"/>
        <rFont val="Times New Roman"/>
        <charset val="0"/>
      </rPr>
      <t>35%</t>
    </r>
    <r>
      <rPr>
        <sz val="28"/>
        <rFont val="方正仿宋简体"/>
        <charset val="0"/>
      </rPr>
      <t>。</t>
    </r>
  </si>
  <si>
    <r>
      <rPr>
        <sz val="28"/>
        <rFont val="方正仿宋简体"/>
        <charset val="0"/>
      </rPr>
      <t>已于年</t>
    </r>
    <r>
      <rPr>
        <sz val="28"/>
        <rFont val="Times New Roman"/>
        <charset val="0"/>
      </rPr>
      <t>2</t>
    </r>
    <r>
      <rPr>
        <sz val="28"/>
        <rFont val="方正仿宋简体"/>
        <charset val="0"/>
      </rPr>
      <t>月</t>
    </r>
    <r>
      <rPr>
        <sz val="28"/>
        <rFont val="Times New Roman"/>
        <charset val="0"/>
      </rPr>
      <t>24</t>
    </r>
    <r>
      <rPr>
        <sz val="28"/>
        <rFont val="方正仿宋简体"/>
        <charset val="0"/>
      </rPr>
      <t>日签订施工合同，目前已完成渠道开挖、平整、碾压务实等工作，正在铺设砂石料，工程形象进度</t>
    </r>
    <r>
      <rPr>
        <sz val="28"/>
        <rFont val="Times New Roman"/>
        <charset val="0"/>
      </rPr>
      <t>65%</t>
    </r>
    <r>
      <rPr>
        <sz val="28"/>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</si>
  <si>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28</t>
    </r>
    <r>
      <rPr>
        <sz val="26"/>
        <rFont val="方正仿宋简体"/>
        <charset val="0"/>
      </rPr>
      <t>日与新疆鼎昌建设工程有限公司签订合同，目前已完成</t>
    </r>
    <r>
      <rPr>
        <sz val="26"/>
        <rFont val="Times New Roman"/>
        <charset val="0"/>
      </rPr>
      <t>14</t>
    </r>
    <r>
      <rPr>
        <sz val="26"/>
        <rFont val="方正仿宋简体"/>
        <charset val="0"/>
      </rPr>
      <t>村土方开挖、原基土坡打夯、碎石垫层完成</t>
    </r>
    <r>
      <rPr>
        <sz val="26"/>
        <rFont val="Times New Roman"/>
        <charset val="0"/>
      </rPr>
      <t>700</t>
    </r>
    <r>
      <rPr>
        <sz val="26"/>
        <rFont val="方正仿宋简体"/>
        <charset val="0"/>
      </rPr>
      <t>米、底板混凝土浇筑</t>
    </r>
    <r>
      <rPr>
        <sz val="26"/>
        <rFont val="Times New Roman"/>
        <charset val="0"/>
      </rPr>
      <t>400</t>
    </r>
    <r>
      <rPr>
        <sz val="26"/>
        <rFont val="方正仿宋简体"/>
        <charset val="0"/>
      </rPr>
      <t>米；</t>
    </r>
    <r>
      <rPr>
        <sz val="26"/>
        <rFont val="Times New Roman"/>
        <charset val="0"/>
      </rPr>
      <t>1</t>
    </r>
    <r>
      <rPr>
        <sz val="26"/>
        <rFont val="方正仿宋简体"/>
        <charset val="0"/>
      </rPr>
      <t>、</t>
    </r>
    <r>
      <rPr>
        <sz val="26"/>
        <rFont val="Times New Roman"/>
        <charset val="0"/>
      </rPr>
      <t>2</t>
    </r>
    <r>
      <rPr>
        <sz val="26"/>
        <rFont val="方正仿宋简体"/>
        <charset val="0"/>
      </rPr>
      <t>、</t>
    </r>
    <r>
      <rPr>
        <sz val="26"/>
        <rFont val="Times New Roman"/>
        <charset val="0"/>
      </rPr>
      <t>3</t>
    </r>
    <r>
      <rPr>
        <sz val="26"/>
        <rFont val="方正仿宋简体"/>
        <charset val="0"/>
      </rPr>
      <t>村原土渠土方回填平整</t>
    </r>
    <r>
      <rPr>
        <sz val="26"/>
        <rFont val="Times New Roman"/>
        <charset val="0"/>
      </rPr>
      <t>2500</t>
    </r>
    <r>
      <rPr>
        <sz val="26"/>
        <rFont val="方正仿宋简体"/>
        <charset val="0"/>
      </rPr>
      <t>米、施工便道完成</t>
    </r>
    <r>
      <rPr>
        <sz val="26"/>
        <rFont val="Times New Roman"/>
        <charset val="0"/>
      </rPr>
      <t>1200</t>
    </r>
    <r>
      <rPr>
        <sz val="26"/>
        <rFont val="方正仿宋简体"/>
        <charset val="0"/>
      </rPr>
      <t>米、水渠土方开挖完成</t>
    </r>
    <r>
      <rPr>
        <sz val="26"/>
        <rFont val="Times New Roman"/>
        <charset val="0"/>
      </rPr>
      <t>1200</t>
    </r>
    <r>
      <rPr>
        <sz val="26"/>
        <rFont val="方正仿宋简体"/>
        <charset val="0"/>
      </rPr>
      <t>米、渠道刷坡完成</t>
    </r>
    <r>
      <rPr>
        <sz val="26"/>
        <rFont val="Times New Roman"/>
        <charset val="0"/>
      </rPr>
      <t>800</t>
    </r>
    <r>
      <rPr>
        <sz val="26"/>
        <rFont val="方正仿宋简体"/>
        <charset val="0"/>
      </rPr>
      <t>米、渠道原基打夯完成</t>
    </r>
    <r>
      <rPr>
        <sz val="26"/>
        <rFont val="Times New Roman"/>
        <charset val="0"/>
      </rPr>
      <t>500</t>
    </r>
    <r>
      <rPr>
        <sz val="26"/>
        <rFont val="方正仿宋简体"/>
        <charset val="0"/>
      </rPr>
      <t>米，工程形象进度</t>
    </r>
    <r>
      <rPr>
        <sz val="26"/>
        <rFont val="Times New Roman"/>
        <charset val="0"/>
      </rPr>
      <t>7.1%</t>
    </r>
    <r>
      <rPr>
        <sz val="26"/>
        <rFont val="方正仿宋简体"/>
        <charset val="0"/>
      </rPr>
      <t>。</t>
    </r>
  </si>
  <si>
    <r>
      <rPr>
        <sz val="26"/>
        <rFont val="方正仿宋简体"/>
        <charset val="0"/>
      </rPr>
      <t>于</t>
    </r>
    <r>
      <rPr>
        <sz val="26"/>
        <rFont val="Times New Roman"/>
        <charset val="0"/>
      </rPr>
      <t>3</t>
    </r>
    <r>
      <rPr>
        <sz val="26"/>
        <rFont val="方正仿宋简体"/>
        <charset val="0"/>
      </rPr>
      <t>月</t>
    </r>
    <r>
      <rPr>
        <sz val="26"/>
        <rFont val="Times New Roman"/>
        <charset val="0"/>
      </rPr>
      <t>21</t>
    </r>
    <r>
      <rPr>
        <sz val="26"/>
        <rFont val="方正仿宋简体"/>
        <charset val="0"/>
      </rPr>
      <t>日与新疆神鹿水利水电工程有限公司签订合同，目前</t>
    </r>
    <r>
      <rPr>
        <sz val="26"/>
        <rFont val="Times New Roman"/>
        <charset val="0"/>
      </rPr>
      <t>3</t>
    </r>
    <r>
      <rPr>
        <sz val="26"/>
        <rFont val="方正仿宋简体"/>
        <charset val="0"/>
      </rPr>
      <t>村土地平整已完成</t>
    </r>
    <r>
      <rPr>
        <sz val="26"/>
        <rFont val="宋体"/>
        <charset val="0"/>
      </rPr>
      <t>，</t>
    </r>
    <r>
      <rPr>
        <sz val="26"/>
        <rFont val="方正仿宋简体"/>
        <charset val="0"/>
      </rPr>
      <t>管沟开挖</t>
    </r>
    <r>
      <rPr>
        <sz val="26"/>
        <rFont val="Times New Roman"/>
        <charset val="0"/>
      </rPr>
      <t>13</t>
    </r>
    <r>
      <rPr>
        <sz val="26"/>
        <rFont val="方正仿宋简体"/>
        <charset val="0"/>
      </rPr>
      <t>公里，管道铺设</t>
    </r>
    <r>
      <rPr>
        <sz val="26"/>
        <rFont val="Times New Roman"/>
        <charset val="0"/>
      </rPr>
      <t>13</t>
    </r>
    <r>
      <rPr>
        <sz val="26"/>
        <rFont val="方正仿宋简体"/>
        <charset val="0"/>
      </rPr>
      <t>公里，回填完成</t>
    </r>
    <r>
      <rPr>
        <sz val="26"/>
        <rFont val="Times New Roman"/>
        <charset val="0"/>
      </rPr>
      <t>13</t>
    </r>
    <r>
      <rPr>
        <sz val="26"/>
        <rFont val="方正仿宋简体"/>
        <charset val="0"/>
      </rPr>
      <t>公里；</t>
    </r>
    <r>
      <rPr>
        <sz val="26"/>
        <rFont val="Times New Roman"/>
        <charset val="0"/>
      </rPr>
      <t>10</t>
    </r>
    <r>
      <rPr>
        <sz val="26"/>
        <rFont val="方正仿宋简体"/>
        <charset val="0"/>
      </rPr>
      <t>村已完成管道铺设和回填、清水池回填、泵房砌体、沉砂池砼浇筑；工程形象进度为</t>
    </r>
    <r>
      <rPr>
        <sz val="26"/>
        <rFont val="Times New Roman"/>
        <charset val="0"/>
      </rPr>
      <t>91%</t>
    </r>
    <r>
      <rPr>
        <sz val="26"/>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</si>
  <si>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日完工，准备申请县级联合竣工验收。</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</si>
  <si>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日完成施工许可证办理</t>
    </r>
    <r>
      <rPr>
        <sz val="28"/>
        <rFont val="Times New Roman"/>
        <charset val="0"/>
      </rPr>
      <t>,</t>
    </r>
    <r>
      <rPr>
        <sz val="28"/>
        <rFont val="方正仿宋简体"/>
        <charset val="0"/>
      </rPr>
      <t>目前已完成一、二号楼基槽开挖、基础承台钢筋绑扎、楼基础承台砼浇筑，工程形象进度为</t>
    </r>
    <r>
      <rPr>
        <sz val="28"/>
        <rFont val="Times New Roman"/>
        <charset val="0"/>
      </rPr>
      <t>30%</t>
    </r>
    <r>
      <rPr>
        <sz val="28"/>
        <rFont val="方正仿宋简体"/>
        <charset val="0"/>
      </rPr>
      <t>。</t>
    </r>
  </si>
  <si>
    <r>
      <rPr>
        <sz val="28"/>
        <rFont val="方正仿宋简体"/>
        <charset val="134"/>
      </rPr>
      <t>已于</t>
    </r>
    <r>
      <rPr>
        <sz val="28"/>
        <rFont val="Times New Roman"/>
        <charset val="134"/>
      </rPr>
      <t>3</t>
    </r>
    <r>
      <rPr>
        <sz val="28"/>
        <rFont val="方正仿宋简体"/>
        <charset val="134"/>
      </rPr>
      <t>月</t>
    </r>
    <r>
      <rPr>
        <sz val="28"/>
        <rFont val="Times New Roman"/>
        <charset val="134"/>
      </rPr>
      <t>13</t>
    </r>
    <r>
      <rPr>
        <sz val="28"/>
        <rFont val="方正仿宋简体"/>
        <charset val="134"/>
      </rPr>
      <t>日与喀什噶尔河水利建筑工程有限公司签订合同，目前已整理</t>
    </r>
    <r>
      <rPr>
        <sz val="28"/>
        <rFont val="Times New Roman"/>
        <charset val="134"/>
      </rPr>
      <t>500</t>
    </r>
    <r>
      <rPr>
        <sz val="28"/>
        <rFont val="方正仿宋简体"/>
        <charset val="134"/>
      </rPr>
      <t>亩，其余为小麦地，</t>
    </r>
    <r>
      <rPr>
        <sz val="28"/>
        <rFont val="Times New Roman"/>
        <charset val="134"/>
      </rPr>
      <t>6</t>
    </r>
    <r>
      <rPr>
        <sz val="28"/>
        <rFont val="方正仿宋简体"/>
        <charset val="134"/>
      </rPr>
      <t>月份开始平整，工程形象进度为</t>
    </r>
    <r>
      <rPr>
        <sz val="28"/>
        <rFont val="Times New Roman"/>
        <charset val="134"/>
      </rPr>
      <t>81%</t>
    </r>
    <r>
      <rPr>
        <sz val="28"/>
        <rFont val="方正仿宋简体"/>
        <charset val="134"/>
      </rPr>
      <t>。</t>
    </r>
  </si>
  <si>
    <r>
      <rPr>
        <sz val="28"/>
        <rFont val="方正仿宋简体"/>
        <charset val="0"/>
      </rPr>
      <t>已于</t>
    </r>
    <r>
      <rPr>
        <sz val="28"/>
        <rFont val="Times New Roman"/>
        <charset val="0"/>
      </rPr>
      <t>4</t>
    </r>
    <r>
      <rPr>
        <sz val="28"/>
        <rFont val="方正仿宋简体"/>
        <charset val="0"/>
      </rPr>
      <t>月</t>
    </r>
    <r>
      <rPr>
        <sz val="28"/>
        <rFont val="Times New Roman"/>
        <charset val="0"/>
      </rPr>
      <t>19</t>
    </r>
    <r>
      <rPr>
        <sz val="28"/>
        <rFont val="方正仿宋简体"/>
        <charset val="0"/>
      </rPr>
      <t>完成施工许可证办理，已完成平整场地，正在进行地面硬化和基础开挖，工程形象进度为</t>
    </r>
    <r>
      <rPr>
        <sz val="28"/>
        <rFont val="Times New Roman"/>
        <charset val="0"/>
      </rPr>
      <t>20%</t>
    </r>
    <r>
      <rPr>
        <sz val="28"/>
        <rFont val="方正仿宋简体"/>
        <charset val="0"/>
      </rPr>
      <t>。</t>
    </r>
  </si>
  <si>
    <r>
      <rPr>
        <sz val="24"/>
        <rFont val="方正仿宋简体"/>
        <charset val="0"/>
      </rPr>
      <t>一标（污水管网）已于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日与新疆水夫建筑工程有限公司签订合同，目前排污管沟开挖</t>
    </r>
    <r>
      <rPr>
        <sz val="24"/>
        <rFont val="Times New Roman"/>
        <charset val="0"/>
      </rPr>
      <t>4330</t>
    </r>
    <r>
      <rPr>
        <sz val="24"/>
        <rFont val="方正仿宋简体"/>
        <charset val="0"/>
      </rPr>
      <t>米，检查井吊装</t>
    </r>
    <r>
      <rPr>
        <sz val="24"/>
        <rFont val="Times New Roman"/>
        <charset val="0"/>
      </rPr>
      <t>116</t>
    </r>
    <r>
      <rPr>
        <sz val="24"/>
        <rFont val="方正仿宋简体"/>
        <charset val="0"/>
      </rPr>
      <t>个，排污管安装</t>
    </r>
    <r>
      <rPr>
        <sz val="24"/>
        <rFont val="Times New Roman"/>
        <charset val="0"/>
      </rPr>
      <t>3650</t>
    </r>
    <r>
      <rPr>
        <sz val="24"/>
        <rFont val="方正仿宋简体"/>
        <charset val="0"/>
      </rPr>
      <t>米。管沟回填</t>
    </r>
    <r>
      <rPr>
        <sz val="24"/>
        <rFont val="Times New Roman"/>
        <charset val="0"/>
      </rPr>
      <t>3530</t>
    </r>
    <r>
      <rPr>
        <sz val="24"/>
        <rFont val="方正仿宋简体"/>
        <charset val="0"/>
      </rPr>
      <t>米，检查井管囗封堵</t>
    </r>
    <r>
      <rPr>
        <sz val="24"/>
        <rFont val="Times New Roman"/>
        <charset val="0"/>
      </rPr>
      <t>71</t>
    </r>
    <r>
      <rPr>
        <sz val="24"/>
        <rFont val="方正仿宋简体"/>
        <charset val="0"/>
      </rPr>
      <t>个，工程形象进度</t>
    </r>
    <r>
      <rPr>
        <sz val="24"/>
        <rFont val="Times New Roman"/>
        <charset val="0"/>
      </rPr>
      <t>45</t>
    </r>
    <r>
      <rPr>
        <strike/>
        <sz val="24"/>
        <rFont val="Times New Roman"/>
        <charset val="0"/>
      </rPr>
      <t>%</t>
    </r>
    <r>
      <rPr>
        <sz val="24"/>
        <rFont val="方正仿宋简体"/>
        <charset val="0"/>
      </rPr>
      <t>；二标（茄子加工厂）已于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日与新疆水夫建筑工程有限公司签订合同，目前已拆除旧建筑物，完成场地平整，正在放线，工程形象进度</t>
    </r>
    <r>
      <rPr>
        <sz val="24"/>
        <rFont val="Times New Roman"/>
        <charset val="0"/>
      </rPr>
      <t>20%</t>
    </r>
    <r>
      <rPr>
        <sz val="24"/>
        <rFont val="方正仿宋简体"/>
        <charset val="0"/>
      </rPr>
      <t>；三标（土地碎片化整理）已于</t>
    </r>
    <r>
      <rPr>
        <sz val="24"/>
        <rFont val="Times New Roman"/>
        <charset val="0"/>
      </rPr>
      <t>4</t>
    </r>
    <r>
      <rPr>
        <sz val="24"/>
        <rFont val="方正仿宋简体"/>
        <charset val="0"/>
      </rPr>
      <t>月</t>
    </r>
    <r>
      <rPr>
        <sz val="24"/>
        <rFont val="Times New Roman"/>
        <charset val="0"/>
      </rPr>
      <t>1</t>
    </r>
    <r>
      <rPr>
        <sz val="24"/>
        <rFont val="方正仿宋简体"/>
        <charset val="0"/>
      </rPr>
      <t>日进行县级联合验收。</t>
    </r>
  </si>
  <si>
    <r>
      <rPr>
        <sz val="28"/>
        <rFont val="方正仿宋简体"/>
        <charset val="0"/>
      </rPr>
      <t>已于</t>
    </r>
    <r>
      <rPr>
        <sz val="28"/>
        <rFont val="Times New Roman"/>
        <charset val="0"/>
      </rPr>
      <t>4</t>
    </r>
    <r>
      <rPr>
        <sz val="28"/>
        <rFont val="方正仿宋简体"/>
        <charset val="0"/>
      </rPr>
      <t>月</t>
    </r>
    <r>
      <rPr>
        <sz val="28"/>
        <rFont val="Times New Roman"/>
        <charset val="0"/>
      </rPr>
      <t>4</t>
    </r>
    <r>
      <rPr>
        <sz val="28"/>
        <rFont val="方正仿宋简体"/>
        <charset val="0"/>
      </rPr>
      <t>日</t>
    </r>
    <r>
      <rPr>
        <sz val="28"/>
        <rFont val="Times New Roman"/>
        <charset val="0"/>
      </rPr>
      <t xml:space="preserve"> </t>
    </r>
    <r>
      <rPr>
        <sz val="28"/>
        <rFont val="方正仿宋简体"/>
        <charset val="0"/>
      </rPr>
      <t>新疆尚宇诚建筑工程有限公司签订合同，目前已硬化</t>
    </r>
    <r>
      <rPr>
        <sz val="28"/>
        <rFont val="Times New Roman"/>
        <charset val="0"/>
      </rPr>
      <t>9000</t>
    </r>
    <r>
      <rPr>
        <sz val="28"/>
        <rFont val="方正仿宋简体"/>
        <charset val="0"/>
      </rPr>
      <t>平方米，工程形象进度为</t>
    </r>
    <r>
      <rPr>
        <sz val="28"/>
        <rFont val="Times New Roman"/>
        <charset val="0"/>
      </rPr>
      <t>45%</t>
    </r>
    <r>
      <rPr>
        <sz val="28"/>
        <rFont val="方正仿宋简体"/>
        <charset val="0"/>
      </rPr>
      <t>。</t>
    </r>
  </si>
  <si>
    <r>
      <rPr>
        <sz val="24"/>
        <rFont val="方正仿宋简体"/>
        <charset val="0"/>
      </rPr>
      <t>一标（土地碎片化整理及防渗渠）已于</t>
    </r>
    <r>
      <rPr>
        <sz val="24"/>
        <rFont val="Times New Roman"/>
        <charset val="0"/>
      </rPr>
      <t>3</t>
    </r>
    <r>
      <rPr>
        <sz val="24"/>
        <rFont val="方正仿宋简体"/>
        <charset val="0"/>
      </rPr>
      <t>月</t>
    </r>
    <r>
      <rPr>
        <sz val="24"/>
        <rFont val="Times New Roman"/>
        <charset val="0"/>
      </rPr>
      <t>27</t>
    </r>
    <r>
      <rPr>
        <sz val="24"/>
        <rFont val="方正仿宋简体"/>
        <charset val="0"/>
      </rPr>
      <t>日与新疆正远恒基水利工程有限公司签订合同，防渗渠已完成</t>
    </r>
    <r>
      <rPr>
        <sz val="24"/>
        <rFont val="Times New Roman"/>
        <charset val="0"/>
      </rPr>
      <t>1.8km,</t>
    </r>
    <r>
      <rPr>
        <sz val="24"/>
        <rFont val="方正仿宋简体"/>
        <charset val="0"/>
      </rPr>
      <t>土地碎片化已完成</t>
    </r>
    <r>
      <rPr>
        <sz val="24"/>
        <rFont val="Times New Roman"/>
        <charset val="0"/>
      </rPr>
      <t>500</t>
    </r>
    <r>
      <rPr>
        <sz val="24"/>
        <rFont val="方正仿宋简体"/>
        <charset val="0"/>
      </rPr>
      <t>亩，形象进度</t>
    </r>
    <r>
      <rPr>
        <sz val="24"/>
        <rFont val="Times New Roman"/>
        <charset val="0"/>
      </rPr>
      <t>53%</t>
    </r>
    <r>
      <rPr>
        <sz val="24"/>
        <rFont val="方正仿宋简体"/>
        <charset val="0"/>
      </rPr>
      <t>；二标（污水管网）已于</t>
    </r>
    <r>
      <rPr>
        <sz val="24"/>
        <rFont val="Times New Roman"/>
        <charset val="0"/>
      </rPr>
      <t>4</t>
    </r>
    <r>
      <rPr>
        <sz val="24"/>
        <rFont val="方正仿宋简体"/>
        <charset val="0"/>
      </rPr>
      <t>月</t>
    </r>
    <r>
      <rPr>
        <sz val="24"/>
        <rFont val="Times New Roman"/>
        <charset val="0"/>
      </rPr>
      <t>8</t>
    </r>
    <r>
      <rPr>
        <sz val="24"/>
        <rFont val="方正仿宋简体"/>
        <charset val="0"/>
      </rPr>
      <t>日与新疆中信虹雨建设工程有限公司签订合同，</t>
    </r>
    <r>
      <rPr>
        <sz val="24"/>
        <rFont val="Times New Roman"/>
        <charset val="0"/>
      </rPr>
      <t>4</t>
    </r>
    <r>
      <rPr>
        <sz val="24"/>
        <rFont val="方正仿宋简体"/>
        <charset val="0"/>
      </rPr>
      <t>月</t>
    </r>
    <r>
      <rPr>
        <sz val="24"/>
        <rFont val="Times New Roman"/>
        <charset val="0"/>
      </rPr>
      <t>19</t>
    </r>
    <r>
      <rPr>
        <sz val="24"/>
        <rFont val="方正仿宋简体"/>
        <charset val="0"/>
      </rPr>
      <t>日已进场施工，工程形象进度15%；三标（产业配套设施）已于</t>
    </r>
    <r>
      <rPr>
        <sz val="24"/>
        <rFont val="Times New Roman"/>
        <charset val="0"/>
      </rPr>
      <t>4</t>
    </r>
    <r>
      <rPr>
        <sz val="24"/>
        <rFont val="方正仿宋简体"/>
        <charset val="0"/>
      </rPr>
      <t>月</t>
    </r>
    <r>
      <rPr>
        <sz val="24"/>
        <rFont val="Times New Roman"/>
        <charset val="0"/>
      </rPr>
      <t>7</t>
    </r>
    <r>
      <rPr>
        <sz val="24"/>
        <rFont val="方正仿宋简体"/>
        <charset val="0"/>
      </rPr>
      <t>日签订合同，正在办理乡村规划许可证；四标（小市场附属用房）</t>
    </r>
    <r>
      <rPr>
        <sz val="24"/>
        <rFont val="Times New Roman"/>
        <charset val="0"/>
      </rPr>
      <t>4</t>
    </r>
    <r>
      <rPr>
        <sz val="24"/>
        <rFont val="方正仿宋简体"/>
        <charset val="0"/>
      </rPr>
      <t>月</t>
    </r>
    <r>
      <rPr>
        <sz val="24"/>
        <rFont val="Times New Roman"/>
        <charset val="0"/>
      </rPr>
      <t>22</t>
    </r>
    <r>
      <rPr>
        <sz val="24"/>
        <rFont val="方正仿宋简体"/>
        <charset val="0"/>
      </rPr>
      <t>日开标</t>
    </r>
    <r>
      <rPr>
        <sz val="24"/>
        <rFont val="Times New Roman"/>
        <charset val="0"/>
      </rPr>
      <t>,</t>
    </r>
    <r>
      <rPr>
        <sz val="24"/>
        <rFont val="方正仿宋简体"/>
        <charset val="0"/>
      </rPr>
      <t>正在中标公示（</t>
    </r>
    <r>
      <rPr>
        <sz val="24"/>
        <rFont val="Times New Roman"/>
        <charset val="0"/>
      </rPr>
      <t>4</t>
    </r>
    <r>
      <rPr>
        <sz val="24"/>
        <rFont val="方正仿宋简体"/>
        <charset val="0"/>
      </rPr>
      <t>月</t>
    </r>
    <r>
      <rPr>
        <sz val="24"/>
        <rFont val="Times New Roman"/>
        <charset val="0"/>
      </rPr>
      <t>26</t>
    </r>
    <r>
      <rPr>
        <sz val="24"/>
        <rFont val="方正仿宋简体"/>
        <charset val="0"/>
      </rPr>
      <t>日）；五标（垃圾处理设备采购），已通过政采云采购，</t>
    </r>
    <r>
      <rPr>
        <sz val="24"/>
        <rFont val="Times New Roman"/>
        <charset val="0"/>
      </rPr>
      <t>3</t>
    </r>
    <r>
      <rPr>
        <sz val="24"/>
        <rFont val="方正仿宋简体"/>
        <charset val="0"/>
      </rPr>
      <t>月</t>
    </r>
    <r>
      <rPr>
        <sz val="24"/>
        <rFont val="Times New Roman"/>
        <charset val="0"/>
      </rPr>
      <t>18</t>
    </r>
    <r>
      <rPr>
        <sz val="24"/>
        <rFont val="方正仿宋简体"/>
        <charset val="0"/>
      </rPr>
      <t>日已签定合同，</t>
    </r>
    <r>
      <rPr>
        <sz val="24"/>
        <rFont val="Times New Roman"/>
        <charset val="0"/>
      </rPr>
      <t>4</t>
    </r>
    <r>
      <rPr>
        <sz val="24"/>
        <rFont val="方正仿宋简体"/>
        <charset val="0"/>
      </rPr>
      <t>月</t>
    </r>
    <r>
      <rPr>
        <sz val="24"/>
        <rFont val="Times New Roman"/>
        <charset val="0"/>
      </rPr>
      <t>15</t>
    </r>
    <r>
      <rPr>
        <sz val="24"/>
        <rFont val="方正仿宋简体"/>
        <charset val="0"/>
      </rPr>
      <t>日完成验收。</t>
    </r>
  </si>
  <si>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日与新疆中信虹雨建设工程有限公司签订合同，</t>
    </r>
    <r>
      <rPr>
        <sz val="28"/>
        <rFont val="Times New Roman"/>
        <charset val="0"/>
      </rPr>
      <t>3</t>
    </r>
    <r>
      <rPr>
        <sz val="28"/>
        <rFont val="方正仿宋简体"/>
        <charset val="0"/>
      </rPr>
      <t>月</t>
    </r>
    <r>
      <rPr>
        <sz val="28"/>
        <rFont val="Times New Roman"/>
        <charset val="0"/>
      </rPr>
      <t>25</t>
    </r>
    <r>
      <rPr>
        <sz val="28"/>
        <rFont val="方正仿宋简体"/>
        <charset val="0"/>
      </rPr>
      <t>日完成水土保持方案批复并进行施工，已完成主管道开挖和回填</t>
    </r>
    <r>
      <rPr>
        <sz val="28"/>
        <rFont val="Times New Roman"/>
        <charset val="0"/>
      </rPr>
      <t>1.8km</t>
    </r>
    <r>
      <rPr>
        <sz val="28"/>
        <rFont val="方正仿宋简体"/>
        <charset val="0"/>
      </rPr>
      <t>，工程形象进度</t>
    </r>
    <r>
      <rPr>
        <sz val="28"/>
        <rFont val="Times New Roman"/>
        <charset val="0"/>
      </rPr>
      <t>63%</t>
    </r>
    <r>
      <rPr>
        <sz val="28"/>
        <rFont val="方正仿宋简体"/>
        <charset val="0"/>
      </rPr>
      <t>。</t>
    </r>
  </si>
  <si>
    <r>
      <rPr>
        <sz val="28"/>
        <rFont val="方正仿宋简体"/>
        <charset val="0"/>
      </rPr>
      <t>公共厕所已于</t>
    </r>
    <r>
      <rPr>
        <sz val="28"/>
        <rFont val="Times New Roman"/>
        <charset val="0"/>
      </rPr>
      <t>4</t>
    </r>
    <r>
      <rPr>
        <sz val="28"/>
        <rFont val="方正仿宋简体"/>
        <charset val="0"/>
      </rPr>
      <t>月</t>
    </r>
    <r>
      <rPr>
        <sz val="28"/>
        <rFont val="Times New Roman"/>
        <charset val="0"/>
      </rPr>
      <t>4</t>
    </r>
    <r>
      <rPr>
        <sz val="28"/>
        <rFont val="方正仿宋简体"/>
        <charset val="0"/>
      </rPr>
      <t>日签订合同，已完成</t>
    </r>
    <r>
      <rPr>
        <sz val="28"/>
        <rFont val="Times New Roman"/>
        <charset val="0"/>
      </rPr>
      <t>100%</t>
    </r>
    <r>
      <rPr>
        <sz val="28"/>
        <rFont val="方正仿宋简体"/>
        <charset val="0"/>
      </rPr>
      <t>，垃圾船已采购完毕，于</t>
    </r>
    <r>
      <rPr>
        <sz val="28"/>
        <rFont val="Times New Roman"/>
        <charset val="0"/>
      </rPr>
      <t>4</t>
    </r>
    <r>
      <rPr>
        <sz val="28"/>
        <rFont val="方正仿宋简体"/>
        <charset val="0"/>
      </rPr>
      <t>月</t>
    </r>
    <r>
      <rPr>
        <sz val="28"/>
        <rFont val="Times New Roman"/>
        <charset val="0"/>
      </rPr>
      <t>24</t>
    </r>
    <r>
      <rPr>
        <sz val="28"/>
        <rFont val="方正仿宋简体"/>
        <charset val="0"/>
      </rPr>
      <t>日完成县级联合验收。</t>
    </r>
  </si>
  <si>
    <r>
      <rPr>
        <sz val="26"/>
        <rFont val="方正仿宋简体"/>
        <charset val="0"/>
      </rPr>
      <t>已于</t>
    </r>
    <r>
      <rPr>
        <sz val="26"/>
        <rFont val="Times New Roman"/>
        <charset val="0"/>
      </rPr>
      <t>3</t>
    </r>
    <r>
      <rPr>
        <sz val="26"/>
        <rFont val="方正仿宋简体"/>
        <charset val="0"/>
      </rPr>
      <t>月</t>
    </r>
    <r>
      <rPr>
        <sz val="26"/>
        <rFont val="Times New Roman"/>
        <charset val="0"/>
      </rPr>
      <t>22</t>
    </r>
    <r>
      <rPr>
        <sz val="26"/>
        <rFont val="方正仿宋简体"/>
        <charset val="0"/>
      </rPr>
      <t>日与新疆恒源盛建设工程有限公司签订合同，目前</t>
    </r>
    <r>
      <rPr>
        <sz val="26"/>
        <rFont val="Times New Roman"/>
        <charset val="0"/>
      </rPr>
      <t>1</t>
    </r>
    <r>
      <rPr>
        <sz val="26"/>
        <rFont val="方正仿宋简体"/>
        <charset val="0"/>
      </rPr>
      <t>号小区电缆线管安装、检查井砌筑、全部完成。回墙外面管沟部分未回填。完成</t>
    </r>
    <r>
      <rPr>
        <sz val="26"/>
        <rFont val="Times New Roman"/>
        <charset val="0"/>
      </rPr>
      <t>90%</t>
    </r>
    <r>
      <rPr>
        <sz val="26"/>
        <rFont val="方正仿宋简体"/>
        <charset val="0"/>
      </rPr>
      <t>。</t>
    </r>
    <r>
      <rPr>
        <sz val="26"/>
        <rFont val="Times New Roman"/>
        <charset val="0"/>
      </rPr>
      <t>2</t>
    </r>
    <r>
      <rPr>
        <sz val="26"/>
        <rFont val="方正仿宋简体"/>
        <charset val="0"/>
      </rPr>
      <t>号小</t>
    </r>
    <r>
      <rPr>
        <sz val="26"/>
        <rFont val="Times New Roman"/>
        <charset val="0"/>
      </rPr>
      <t>pE110</t>
    </r>
    <r>
      <rPr>
        <sz val="26"/>
        <rFont val="方正仿宋简体"/>
        <charset val="0"/>
      </rPr>
      <t>热熔管安装完成</t>
    </r>
    <r>
      <rPr>
        <sz val="26"/>
        <rFont val="Times New Roman"/>
        <charset val="0"/>
      </rPr>
      <t>95%.</t>
    </r>
    <r>
      <rPr>
        <sz val="26"/>
        <rFont val="方正仿宋简体"/>
        <charset val="0"/>
      </rPr>
      <t>管沟回填</t>
    </r>
    <r>
      <rPr>
        <sz val="26"/>
        <rFont val="Times New Roman"/>
        <charset val="0"/>
      </rPr>
      <t>90%</t>
    </r>
    <r>
      <rPr>
        <sz val="26"/>
        <rFont val="方正仿宋简体"/>
        <charset val="0"/>
      </rPr>
      <t>，总体完成</t>
    </r>
    <r>
      <rPr>
        <sz val="26"/>
        <rFont val="Times New Roman"/>
        <charset val="0"/>
      </rPr>
      <t>80%</t>
    </r>
    <r>
      <rPr>
        <sz val="26"/>
        <rFont val="方正仿宋简体"/>
        <charset val="0"/>
      </rPr>
      <t>。</t>
    </r>
    <r>
      <rPr>
        <sz val="26"/>
        <rFont val="Times New Roman"/>
        <charset val="0"/>
      </rPr>
      <t>3</t>
    </r>
    <r>
      <rPr>
        <sz val="26"/>
        <rFont val="方正仿宋简体"/>
        <charset val="0"/>
      </rPr>
      <t>号小区砼路面切割破除完成</t>
    </r>
    <r>
      <rPr>
        <sz val="26"/>
        <rFont val="Times New Roman"/>
        <charset val="0"/>
      </rPr>
      <t>95%</t>
    </r>
    <r>
      <rPr>
        <sz val="26"/>
        <rFont val="方正仿宋简体"/>
        <charset val="0"/>
      </rPr>
      <t>，管沟土方开挖完成</t>
    </r>
    <r>
      <rPr>
        <sz val="26"/>
        <rFont val="Times New Roman"/>
        <charset val="0"/>
      </rPr>
      <t>50%.PE110</t>
    </r>
    <r>
      <rPr>
        <sz val="26"/>
        <rFont val="方正仿宋简体"/>
        <charset val="0"/>
      </rPr>
      <t>热熔管全部进场，完成</t>
    </r>
    <r>
      <rPr>
        <sz val="26"/>
        <rFont val="Times New Roman"/>
        <charset val="0"/>
      </rPr>
      <t>40%</t>
    </r>
    <r>
      <rPr>
        <sz val="26"/>
        <rFont val="方正仿宋简体"/>
        <charset val="0"/>
      </rPr>
      <t>；工程形象进度为</t>
    </r>
    <r>
      <rPr>
        <sz val="26"/>
        <rFont val="Times New Roman"/>
        <charset val="0"/>
      </rPr>
      <t>70%</t>
    </r>
    <r>
      <rPr>
        <sz val="26"/>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</si>
  <si>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15</t>
    </r>
    <r>
      <rPr>
        <sz val="26"/>
        <rFont val="方正仿宋简体"/>
        <charset val="0"/>
      </rPr>
      <t>日与新疆水夫建筑工程有限公司签订合同，目前已完成砼道路基层平整、土方开挖。完成戈壁土垫层浇水，人工摊铺戈壁土</t>
    </r>
    <r>
      <rPr>
        <sz val="26"/>
        <rFont val="Times New Roman"/>
        <charset val="0"/>
      </rPr>
      <t>1020</t>
    </r>
    <r>
      <rPr>
        <sz val="26"/>
        <rFont val="方正仿宋简体"/>
        <charset val="0"/>
      </rPr>
      <t>立方米，完成砼道路浇筑约</t>
    </r>
    <r>
      <rPr>
        <sz val="26"/>
        <rFont val="Times New Roman"/>
        <charset val="0"/>
      </rPr>
      <t>8500</t>
    </r>
    <r>
      <rPr>
        <sz val="26"/>
        <rFont val="宋体"/>
        <charset val="0"/>
      </rPr>
      <t>㎡</t>
    </r>
    <r>
      <rPr>
        <sz val="26"/>
        <rFont val="方正仿宋简体"/>
        <charset val="0"/>
      </rPr>
      <t>，工程形象进度</t>
    </r>
    <r>
      <rPr>
        <sz val="26"/>
        <rFont val="Times New Roman"/>
        <charset val="0"/>
      </rPr>
      <t>85%</t>
    </r>
    <r>
      <rPr>
        <sz val="26"/>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</si>
  <si>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25</t>
    </r>
    <r>
      <rPr>
        <sz val="28"/>
        <rFont val="方正仿宋简体"/>
        <charset val="0"/>
      </rPr>
      <t>日签订合同并开工，目前已完成主体认证，正在做室内地坪，工程形象进度为</t>
    </r>
    <r>
      <rPr>
        <sz val="28"/>
        <rFont val="Times New Roman"/>
        <charset val="0"/>
      </rPr>
      <t>80%</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</si>
  <si>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日与新疆天益和工程建设有限责任公司签订合同并进场施工，工程形象进度</t>
    </r>
    <r>
      <rPr>
        <sz val="28"/>
        <rFont val="Times New Roman"/>
        <charset val="0"/>
      </rPr>
      <t>32%</t>
    </r>
    <r>
      <rPr>
        <sz val="28"/>
        <rFont val="宋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</si>
  <si>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26</t>
    </r>
    <r>
      <rPr>
        <sz val="28"/>
        <rFont val="方正仿宋简体"/>
        <charset val="0"/>
      </rPr>
      <t>日与陕西华海水利工程有限公司签订合同，目前完成排碱渠疏通</t>
    </r>
    <r>
      <rPr>
        <sz val="28"/>
        <rFont val="Times New Roman"/>
        <charset val="0"/>
      </rPr>
      <t>6.45km</t>
    </r>
    <r>
      <rPr>
        <sz val="28"/>
        <rFont val="方正仿宋简体"/>
        <charset val="0"/>
      </rPr>
      <t>，建筑物</t>
    </r>
    <r>
      <rPr>
        <sz val="28"/>
        <rFont val="Times New Roman"/>
        <charset val="0"/>
      </rPr>
      <t>5</t>
    </r>
    <r>
      <rPr>
        <sz val="28"/>
        <rFont val="方正仿宋简体"/>
        <charset val="0"/>
      </rPr>
      <t>座，工程形象进度</t>
    </r>
    <r>
      <rPr>
        <sz val="28"/>
        <rFont val="Times New Roman"/>
        <charset val="0"/>
      </rPr>
      <t>41.65%</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</si>
  <si>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25</t>
    </r>
    <r>
      <rPr>
        <sz val="28"/>
        <rFont val="方正仿宋简体"/>
        <charset val="0"/>
      </rPr>
      <t>日挂网，计划</t>
    </r>
    <r>
      <rPr>
        <sz val="28"/>
        <rFont val="Times New Roman"/>
        <charset val="0"/>
      </rPr>
      <t>5</t>
    </r>
    <r>
      <rPr>
        <sz val="28"/>
        <rFont val="方正仿宋简体"/>
        <charset val="0"/>
      </rPr>
      <t>月</t>
    </r>
    <r>
      <rPr>
        <sz val="28"/>
        <rFont val="Times New Roman"/>
        <charset val="0"/>
      </rPr>
      <t>15</t>
    </r>
    <r>
      <rPr>
        <sz val="28"/>
        <rFont val="方正仿宋简体"/>
        <charset val="0"/>
      </rPr>
      <t>日开标。</t>
    </r>
  </si>
  <si>
    <r>
      <rPr>
        <sz val="28"/>
        <rFont val="方正仿宋简体"/>
        <charset val="0"/>
      </rPr>
      <t>目前正在兑现</t>
    </r>
    <r>
      <rPr>
        <sz val="28"/>
        <rFont val="Times New Roman"/>
        <charset val="0"/>
      </rPr>
      <t>4</t>
    </r>
    <r>
      <rPr>
        <sz val="28"/>
        <rFont val="方正仿宋简体"/>
        <charset val="0"/>
      </rPr>
      <t>月份岗位补助资金。</t>
    </r>
  </si>
  <si>
    <r>
      <rPr>
        <sz val="72"/>
        <rFont val="方正小标宋简体"/>
        <charset val="134"/>
      </rPr>
      <t>巴楚县</t>
    </r>
    <r>
      <rPr>
        <sz val="72"/>
        <rFont val="Times New Roman"/>
        <charset val="134"/>
      </rPr>
      <t>2024</t>
    </r>
    <r>
      <rPr>
        <sz val="72"/>
        <rFont val="方正小标宋简体"/>
        <charset val="134"/>
      </rPr>
      <t>年衔接资金固投项目统计表</t>
    </r>
  </si>
  <si>
    <t>项目进度(5月19日）</t>
  </si>
  <si>
    <r>
      <rPr>
        <sz val="26"/>
        <rFont val="方正仿宋简体"/>
        <charset val="0"/>
      </rPr>
      <t>已于</t>
    </r>
    <r>
      <rPr>
        <sz val="26"/>
        <rFont val="Times New Roman"/>
        <charset val="0"/>
      </rPr>
      <t>3</t>
    </r>
    <r>
      <rPr>
        <sz val="26"/>
        <rFont val="方正仿宋简体"/>
        <charset val="0"/>
      </rPr>
      <t>月</t>
    </r>
    <r>
      <rPr>
        <sz val="26"/>
        <rFont val="Times New Roman"/>
        <charset val="0"/>
      </rPr>
      <t>20</t>
    </r>
    <r>
      <rPr>
        <sz val="26"/>
        <rFont val="方正仿宋简体"/>
        <charset val="0"/>
      </rPr>
      <t>日与新疆神龙建设工程有限责任公司签订合同，目前已完成</t>
    </r>
    <r>
      <rPr>
        <sz val="26"/>
        <rFont val="Times New Roman"/>
        <charset val="0"/>
      </rPr>
      <t>Dn300</t>
    </r>
    <r>
      <rPr>
        <sz val="26"/>
        <rFont val="方正仿宋简体"/>
        <charset val="0"/>
      </rPr>
      <t>主管道开挖与埋设</t>
    </r>
    <r>
      <rPr>
        <sz val="26"/>
        <rFont val="Times New Roman"/>
        <charset val="0"/>
      </rPr>
      <t>4354</t>
    </r>
    <r>
      <rPr>
        <sz val="26"/>
        <rFont val="方正仿宋简体"/>
        <charset val="0"/>
      </rPr>
      <t>米、检查井安装</t>
    </r>
    <r>
      <rPr>
        <sz val="26"/>
        <rFont val="Times New Roman"/>
        <charset val="0"/>
      </rPr>
      <t>154</t>
    </r>
    <r>
      <rPr>
        <sz val="26"/>
        <rFont val="方正仿宋简体"/>
        <charset val="0"/>
      </rPr>
      <t>座、闸阀井</t>
    </r>
    <r>
      <rPr>
        <sz val="26"/>
        <rFont val="Times New Roman"/>
        <charset val="0"/>
      </rPr>
      <t>4</t>
    </r>
    <r>
      <rPr>
        <sz val="26"/>
        <rFont val="方正仿宋简体"/>
        <charset val="0"/>
      </rPr>
      <t>座、降水井</t>
    </r>
    <r>
      <rPr>
        <sz val="26"/>
        <rFont val="Times New Roman"/>
        <charset val="0"/>
      </rPr>
      <t>53</t>
    </r>
    <r>
      <rPr>
        <sz val="26"/>
        <rFont val="方正仿宋简体"/>
        <charset val="0"/>
      </rPr>
      <t>个、</t>
    </r>
    <r>
      <rPr>
        <sz val="26"/>
        <rFont val="Times New Roman"/>
        <charset val="0"/>
      </rPr>
      <t>PE</t>
    </r>
    <r>
      <rPr>
        <sz val="26"/>
        <rFont val="方正仿宋简体"/>
        <charset val="0"/>
      </rPr>
      <t>压力管完成</t>
    </r>
    <r>
      <rPr>
        <sz val="26"/>
        <rFont val="Times New Roman"/>
        <charset val="0"/>
      </rPr>
      <t>1860</t>
    </r>
    <r>
      <rPr>
        <sz val="26"/>
        <rFont val="方正仿宋简体"/>
        <charset val="0"/>
      </rPr>
      <t>米、接入户管</t>
    </r>
    <r>
      <rPr>
        <sz val="26"/>
        <rFont val="Times New Roman"/>
        <charset val="0"/>
      </rPr>
      <t>124</t>
    </r>
    <r>
      <rPr>
        <sz val="26"/>
        <rFont val="方正仿宋简体"/>
        <charset val="0"/>
      </rPr>
      <t>户、导流槽</t>
    </r>
    <r>
      <rPr>
        <sz val="26"/>
        <rFont val="Times New Roman"/>
        <charset val="0"/>
      </rPr>
      <t>92</t>
    </r>
    <r>
      <rPr>
        <sz val="26"/>
        <rFont val="方正仿宋简体"/>
        <charset val="0"/>
      </rPr>
      <t>个，路面浇水沉降，提升泵开挖及基础垫层</t>
    </r>
    <r>
      <rPr>
        <sz val="26"/>
        <rFont val="Times New Roman"/>
        <charset val="0"/>
      </rPr>
      <t>2</t>
    </r>
    <r>
      <rPr>
        <sz val="26"/>
        <rFont val="方正仿宋简体"/>
        <charset val="0"/>
      </rPr>
      <t>处；工程形象进度为</t>
    </r>
    <r>
      <rPr>
        <sz val="26"/>
        <rFont val="Times New Roman"/>
        <charset val="0"/>
      </rPr>
      <t>82%</t>
    </r>
    <r>
      <rPr>
        <sz val="26"/>
        <rFont val="方正仿宋简体"/>
        <charset val="0"/>
      </rPr>
      <t>。</t>
    </r>
  </si>
  <si>
    <r>
      <rPr>
        <sz val="26"/>
        <rFont val="方正仿宋简体"/>
        <charset val="0"/>
      </rPr>
      <t>已于</t>
    </r>
    <r>
      <rPr>
        <sz val="26"/>
        <rFont val="Times New Roman"/>
        <charset val="0"/>
      </rPr>
      <t>3</t>
    </r>
    <r>
      <rPr>
        <sz val="26"/>
        <rFont val="方正仿宋简体"/>
        <charset val="0"/>
      </rPr>
      <t>月</t>
    </r>
    <r>
      <rPr>
        <sz val="26"/>
        <rFont val="Times New Roman"/>
        <charset val="0"/>
      </rPr>
      <t>20</t>
    </r>
    <r>
      <rPr>
        <sz val="26"/>
        <rFont val="方正仿宋简体"/>
        <charset val="0"/>
      </rPr>
      <t>日与新疆神龙建设工程有限责任公司签订合同，目前已完成</t>
    </r>
    <r>
      <rPr>
        <sz val="26"/>
        <rFont val="Times New Roman"/>
        <charset val="0"/>
      </rPr>
      <t>Dn300</t>
    </r>
    <r>
      <rPr>
        <sz val="26"/>
        <rFont val="方正仿宋简体"/>
        <charset val="0"/>
      </rPr>
      <t>主管道开挖与埋设，降水井</t>
    </r>
    <r>
      <rPr>
        <sz val="26"/>
        <rFont val="Times New Roman"/>
        <charset val="0"/>
      </rPr>
      <t>55</t>
    </r>
    <r>
      <rPr>
        <sz val="26"/>
        <rFont val="方正仿宋简体"/>
        <charset val="0"/>
      </rPr>
      <t>个，</t>
    </r>
    <r>
      <rPr>
        <sz val="26"/>
        <rFont val="Times New Roman"/>
        <charset val="0"/>
      </rPr>
      <t>PE</t>
    </r>
    <r>
      <rPr>
        <sz val="26"/>
        <rFont val="方正仿宋简体"/>
        <charset val="0"/>
      </rPr>
      <t>压力管完成</t>
    </r>
    <r>
      <rPr>
        <sz val="26"/>
        <rFont val="Times New Roman"/>
        <charset val="0"/>
      </rPr>
      <t>1920</t>
    </r>
    <r>
      <rPr>
        <sz val="26"/>
        <rFont val="方正仿宋简体"/>
        <charset val="0"/>
      </rPr>
      <t>米，接入户管</t>
    </r>
    <r>
      <rPr>
        <sz val="26"/>
        <rFont val="Times New Roman"/>
        <charset val="0"/>
      </rPr>
      <t>138</t>
    </r>
    <r>
      <rPr>
        <sz val="26"/>
        <rFont val="方正仿宋简体"/>
        <charset val="0"/>
      </rPr>
      <t>户，导流槽完成</t>
    </r>
    <r>
      <rPr>
        <sz val="26"/>
        <rFont val="Times New Roman"/>
        <charset val="0"/>
      </rPr>
      <t>146</t>
    </r>
    <r>
      <rPr>
        <sz val="26"/>
        <rFont val="方正仿宋简体"/>
        <charset val="0"/>
      </rPr>
      <t>个，提升泵开挖埋设</t>
    </r>
    <r>
      <rPr>
        <sz val="26"/>
        <rFont val="Times New Roman"/>
        <charset val="0"/>
      </rPr>
      <t>2</t>
    </r>
    <r>
      <rPr>
        <sz val="26"/>
        <rFont val="方正仿宋简体"/>
        <charset val="0"/>
      </rPr>
      <t>个；工程形象进度为</t>
    </r>
    <r>
      <rPr>
        <sz val="26"/>
        <rFont val="Times New Roman"/>
        <charset val="0"/>
      </rPr>
      <t>90%</t>
    </r>
    <r>
      <rPr>
        <sz val="26"/>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</si>
  <si>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15</t>
    </r>
    <r>
      <rPr>
        <sz val="28"/>
        <rFont val="方正仿宋简体"/>
        <charset val="0"/>
      </rPr>
      <t>日与新疆神龙建设工程有限责任公司签订合同，已完成主管网安装完成</t>
    </r>
    <r>
      <rPr>
        <sz val="28"/>
        <rFont val="Times New Roman"/>
        <charset val="0"/>
      </rPr>
      <t>7000</t>
    </r>
    <r>
      <rPr>
        <sz val="28"/>
        <rFont val="方正仿宋简体"/>
        <charset val="0"/>
      </rPr>
      <t>米左右</t>
    </r>
    <r>
      <rPr>
        <sz val="28"/>
        <rFont val="Times New Roman"/>
        <charset val="0"/>
      </rPr>
      <t xml:space="preserve"> </t>
    </r>
    <r>
      <rPr>
        <sz val="28"/>
        <rFont val="方正仿宋简体"/>
        <charset val="0"/>
      </rPr>
      <t>检查井安装完成</t>
    </r>
    <r>
      <rPr>
        <sz val="28"/>
        <rFont val="Times New Roman"/>
        <charset val="0"/>
      </rPr>
      <t>207</t>
    </r>
    <r>
      <rPr>
        <sz val="28"/>
        <rFont val="方正仿宋简体"/>
        <charset val="0"/>
      </rPr>
      <t>个，降水井</t>
    </r>
    <r>
      <rPr>
        <sz val="28"/>
        <rFont val="Times New Roman"/>
        <charset val="0"/>
      </rPr>
      <t>70</t>
    </r>
    <r>
      <rPr>
        <sz val="28"/>
        <rFont val="方正仿宋简体"/>
        <charset val="0"/>
      </rPr>
      <t>个，井身井帽井盖安装</t>
    </r>
    <r>
      <rPr>
        <sz val="28"/>
        <rFont val="Times New Roman"/>
        <charset val="0"/>
      </rPr>
      <t>45</t>
    </r>
    <r>
      <rPr>
        <sz val="28"/>
        <rFont val="方正仿宋简体"/>
        <charset val="0"/>
      </rPr>
      <t>个，井身井帽安装</t>
    </r>
    <r>
      <rPr>
        <sz val="28"/>
        <rFont val="Times New Roman"/>
        <charset val="0"/>
      </rPr>
      <t>55</t>
    </r>
    <r>
      <rPr>
        <sz val="28"/>
        <rFont val="方正仿宋简体"/>
        <charset val="0"/>
      </rPr>
      <t>个，过路钢套管</t>
    </r>
    <r>
      <rPr>
        <sz val="28"/>
        <rFont val="Times New Roman"/>
        <charset val="0"/>
      </rPr>
      <t>114</t>
    </r>
    <r>
      <rPr>
        <sz val="28"/>
        <rFont val="方正仿宋简体"/>
        <charset val="0"/>
      </rPr>
      <t>米，入户顶管</t>
    </r>
    <r>
      <rPr>
        <sz val="28"/>
        <rFont val="Times New Roman"/>
        <charset val="0"/>
      </rPr>
      <t>312</t>
    </r>
    <r>
      <rPr>
        <sz val="28"/>
        <rFont val="方正仿宋简体"/>
        <charset val="0"/>
      </rPr>
      <t>米，工程形象进度为</t>
    </r>
    <r>
      <rPr>
        <sz val="28"/>
        <rFont val="Times New Roman"/>
        <charset val="0"/>
      </rPr>
      <t>70%</t>
    </r>
    <r>
      <rPr>
        <sz val="28"/>
        <rFont val="方正仿宋简体"/>
        <charset val="0"/>
      </rPr>
      <t>。</t>
    </r>
  </si>
  <si>
    <r>
      <rPr>
        <sz val="28"/>
        <rFont val="方正仿宋简体"/>
        <charset val="134"/>
      </rPr>
      <t>已于</t>
    </r>
    <r>
      <rPr>
        <sz val="28"/>
        <rFont val="Times New Roman"/>
        <charset val="134"/>
      </rPr>
      <t>4</t>
    </r>
    <r>
      <rPr>
        <sz val="28"/>
        <rFont val="方正仿宋简体"/>
        <charset val="134"/>
      </rPr>
      <t>月</t>
    </r>
    <r>
      <rPr>
        <sz val="28"/>
        <rFont val="Times New Roman"/>
        <charset val="134"/>
      </rPr>
      <t>16</t>
    </r>
    <r>
      <rPr>
        <sz val="28"/>
        <rFont val="方正仿宋简体"/>
        <charset val="134"/>
      </rPr>
      <t>日已办成施工许可证办理，目前已完成</t>
    </r>
    <r>
      <rPr>
        <sz val="28"/>
        <rFont val="Times New Roman"/>
        <charset val="134"/>
      </rPr>
      <t>1#2#</t>
    </r>
    <r>
      <rPr>
        <sz val="28"/>
        <rFont val="方正仿宋简体"/>
        <charset val="134"/>
      </rPr>
      <t>厂房进户电缆已铺设完成，二号厂房基础完成，戈壁料平整完成，钢构立柱，梁今天吊装完成，防火涂料完成，上下水管，消防管完成，检查井完成，室外硬化场地已平整完成，围墙基础完成</t>
    </r>
    <r>
      <rPr>
        <sz val="28"/>
        <rFont val="Times New Roman"/>
        <charset val="134"/>
      </rPr>
      <t>600</t>
    </r>
    <r>
      <rPr>
        <sz val="28"/>
        <rFont val="方正仿宋简体"/>
        <charset val="134"/>
      </rPr>
      <t>米，工程形象进度</t>
    </r>
    <r>
      <rPr>
        <sz val="28"/>
        <rFont val="Times New Roman"/>
        <charset val="134"/>
      </rPr>
      <t>82%</t>
    </r>
    <r>
      <rPr>
        <sz val="28"/>
        <rFont val="方正仿宋简体"/>
        <charset val="134"/>
      </rPr>
      <t>。</t>
    </r>
  </si>
  <si>
    <r>
      <rPr>
        <sz val="28"/>
        <rFont val="方正仿宋简体"/>
        <charset val="134"/>
      </rPr>
      <t>已于</t>
    </r>
    <r>
      <rPr>
        <sz val="28"/>
        <rFont val="Times New Roman"/>
        <charset val="134"/>
      </rPr>
      <t>3</t>
    </r>
    <r>
      <rPr>
        <sz val="28"/>
        <rFont val="方正仿宋简体"/>
        <charset val="134"/>
      </rPr>
      <t>月</t>
    </r>
    <r>
      <rPr>
        <sz val="28"/>
        <rFont val="Times New Roman"/>
        <charset val="134"/>
      </rPr>
      <t>31</t>
    </r>
    <r>
      <rPr>
        <sz val="28"/>
        <rFont val="方正仿宋简体"/>
        <charset val="134"/>
      </rPr>
      <t>日与皓泰工程建设集团有限公司签订合同，目前已完成主管网</t>
    </r>
    <r>
      <rPr>
        <sz val="28"/>
        <rFont val="Times New Roman"/>
        <charset val="134"/>
      </rPr>
      <t>6400</t>
    </r>
    <r>
      <rPr>
        <sz val="28"/>
        <rFont val="方正仿宋简体"/>
        <charset val="134"/>
      </rPr>
      <t>米，压力管道</t>
    </r>
    <r>
      <rPr>
        <sz val="28"/>
        <rFont val="Times New Roman"/>
        <charset val="134"/>
      </rPr>
      <t>1800</t>
    </r>
    <r>
      <rPr>
        <sz val="28"/>
        <rFont val="方正仿宋简体"/>
        <charset val="134"/>
      </rPr>
      <t>米，入户管道</t>
    </r>
    <r>
      <rPr>
        <sz val="28"/>
        <rFont val="Times New Roman"/>
        <charset val="134"/>
      </rPr>
      <t>2700</t>
    </r>
    <r>
      <rPr>
        <sz val="28"/>
        <rFont val="方正仿宋简体"/>
        <charset val="134"/>
      </rPr>
      <t>米，围墙恢复</t>
    </r>
    <r>
      <rPr>
        <sz val="28"/>
        <rFont val="Times New Roman"/>
        <charset val="134"/>
      </rPr>
      <t>210</t>
    </r>
    <r>
      <rPr>
        <sz val="28"/>
        <rFont val="方正仿宋简体"/>
        <charset val="134"/>
      </rPr>
      <t>米；工程形象进度</t>
    </r>
    <r>
      <rPr>
        <sz val="28"/>
        <rFont val="Times New Roman"/>
        <charset val="134"/>
      </rPr>
      <t>48%</t>
    </r>
    <r>
      <rPr>
        <sz val="28"/>
        <rFont val="方正仿宋简体"/>
        <charset val="134"/>
      </rPr>
      <t>。</t>
    </r>
  </si>
  <si>
    <r>
      <rPr>
        <sz val="28"/>
        <rFont val="方正仿宋简体"/>
        <charset val="0"/>
      </rPr>
      <t>已于</t>
    </r>
    <r>
      <rPr>
        <sz val="28"/>
        <rFont val="Times New Roman"/>
        <charset val="0"/>
      </rPr>
      <t>5</t>
    </r>
    <r>
      <rPr>
        <sz val="28"/>
        <rFont val="方正仿宋简体"/>
        <charset val="0"/>
      </rPr>
      <t>月</t>
    </r>
    <r>
      <rPr>
        <sz val="28"/>
        <rFont val="Times New Roman"/>
        <charset val="0"/>
      </rPr>
      <t>17</t>
    </r>
    <r>
      <rPr>
        <sz val="28"/>
        <rFont val="方正仿宋简体"/>
        <charset val="0"/>
      </rPr>
      <t>日开标，正在进行中标候选人公示（</t>
    </r>
    <r>
      <rPr>
        <sz val="28"/>
        <rFont val="Times New Roman"/>
        <charset val="0"/>
      </rPr>
      <t>5</t>
    </r>
    <r>
      <rPr>
        <sz val="28"/>
        <rFont val="方正仿宋简体"/>
        <charset val="0"/>
      </rPr>
      <t>月</t>
    </r>
    <r>
      <rPr>
        <sz val="28"/>
        <rFont val="Times New Roman"/>
        <charset val="0"/>
      </rPr>
      <t>22</t>
    </r>
    <r>
      <rPr>
        <sz val="28"/>
        <rFont val="方正仿宋简体"/>
        <charset val="0"/>
      </rPr>
      <t>日</t>
    </r>
    <r>
      <rPr>
        <sz val="28"/>
        <rFont val="Times New Roman"/>
        <charset val="0"/>
      </rPr>
      <t>-5</t>
    </r>
    <r>
      <rPr>
        <sz val="28"/>
        <rFont val="方正仿宋简体"/>
        <charset val="0"/>
      </rPr>
      <t>月</t>
    </r>
    <r>
      <rPr>
        <sz val="28"/>
        <rFont val="Times New Roman"/>
        <charset val="0"/>
      </rPr>
      <t>24</t>
    </r>
    <r>
      <rPr>
        <sz val="28"/>
        <rFont val="方正仿宋简体"/>
        <charset val="0"/>
      </rPr>
      <t>日）。</t>
    </r>
  </si>
  <si>
    <r>
      <rPr>
        <sz val="28"/>
        <rFont val="方正仿宋简体"/>
        <charset val="134"/>
      </rPr>
      <t>已于</t>
    </r>
    <r>
      <rPr>
        <sz val="28"/>
        <rFont val="Times New Roman"/>
        <charset val="134"/>
      </rPr>
      <t>4</t>
    </r>
    <r>
      <rPr>
        <sz val="28"/>
        <rFont val="方正仿宋简体"/>
        <charset val="134"/>
      </rPr>
      <t>月</t>
    </r>
    <r>
      <rPr>
        <sz val="28"/>
        <rFont val="Times New Roman"/>
        <charset val="134"/>
      </rPr>
      <t>6</t>
    </r>
    <r>
      <rPr>
        <sz val="28"/>
        <rFont val="方正仿宋简体"/>
        <charset val="134"/>
      </rPr>
      <t>日与新疆中信虹雨建设工程有限公司签订合同，</t>
    </r>
    <r>
      <rPr>
        <sz val="28"/>
        <rFont val="Times New Roman"/>
        <charset val="134"/>
      </rPr>
      <t>4</t>
    </r>
    <r>
      <rPr>
        <sz val="28"/>
        <rFont val="方正仿宋简体"/>
        <charset val="134"/>
      </rPr>
      <t>月</t>
    </r>
    <r>
      <rPr>
        <sz val="28"/>
        <rFont val="Times New Roman"/>
        <charset val="134"/>
      </rPr>
      <t>29</t>
    </r>
    <r>
      <rPr>
        <sz val="28"/>
        <rFont val="方正仿宋简体"/>
        <charset val="134"/>
      </rPr>
      <t>日已办理施工许可证，目前</t>
    </r>
    <r>
      <rPr>
        <sz val="28"/>
        <rFont val="Times New Roman"/>
        <charset val="134"/>
      </rPr>
      <t>2#</t>
    </r>
    <r>
      <rPr>
        <sz val="28"/>
        <rFont val="方正仿宋简体"/>
        <charset val="134"/>
      </rPr>
      <t>商业楼基础回填中，</t>
    </r>
    <r>
      <rPr>
        <sz val="28"/>
        <rFont val="Times New Roman"/>
        <charset val="134"/>
      </rPr>
      <t xml:space="preserve"> 4#</t>
    </r>
    <r>
      <rPr>
        <sz val="28"/>
        <rFont val="方正仿宋简体"/>
        <charset val="134"/>
      </rPr>
      <t>商业楼即将基础回填，</t>
    </r>
    <r>
      <rPr>
        <sz val="28"/>
        <rFont val="Times New Roman"/>
        <charset val="134"/>
      </rPr>
      <t>5#</t>
    </r>
    <r>
      <rPr>
        <sz val="28"/>
        <rFont val="方正仿宋简体"/>
        <charset val="134"/>
      </rPr>
      <t>商业楼基础防腐涂刷完成，工程形象进度</t>
    </r>
    <r>
      <rPr>
        <sz val="28"/>
        <rFont val="Times New Roman"/>
        <charset val="134"/>
      </rPr>
      <t>22%</t>
    </r>
    <r>
      <rPr>
        <sz val="28"/>
        <rFont val="方正仿宋简体"/>
        <charset val="134"/>
      </rPr>
      <t>。</t>
    </r>
  </si>
  <si>
    <r>
      <rPr>
        <sz val="28"/>
        <rFont val="方正仿宋简体"/>
        <charset val="134"/>
      </rPr>
      <t>一标（建设小市场）</t>
    </r>
    <r>
      <rPr>
        <sz val="28"/>
        <rFont val="Times New Roman"/>
        <charset val="134"/>
      </rPr>
      <t>4</t>
    </r>
    <r>
      <rPr>
        <sz val="28"/>
        <rFont val="方正仿宋简体"/>
        <charset val="134"/>
      </rPr>
      <t>月</t>
    </r>
    <r>
      <rPr>
        <sz val="28"/>
        <rFont val="Times New Roman"/>
        <charset val="134"/>
      </rPr>
      <t>22</t>
    </r>
    <r>
      <rPr>
        <sz val="28"/>
        <rFont val="方正仿宋简体"/>
        <charset val="134"/>
      </rPr>
      <t>日已签订合同，</t>
    </r>
    <r>
      <rPr>
        <sz val="28"/>
        <rFont val="Times New Roman"/>
        <charset val="134"/>
      </rPr>
      <t>5</t>
    </r>
    <r>
      <rPr>
        <sz val="28"/>
        <rFont val="方正仿宋简体"/>
        <charset val="134"/>
      </rPr>
      <t>月</t>
    </r>
    <r>
      <rPr>
        <sz val="28"/>
        <rFont val="Times New Roman"/>
        <charset val="134"/>
      </rPr>
      <t>10</t>
    </r>
    <r>
      <rPr>
        <sz val="28"/>
        <rFont val="方正仿宋简体"/>
        <charset val="134"/>
      </rPr>
      <t>日已办理施工许可证；二标（污水管网）于</t>
    </r>
    <r>
      <rPr>
        <sz val="28"/>
        <rFont val="Times New Roman"/>
        <charset val="134"/>
      </rPr>
      <t>4</t>
    </r>
    <r>
      <rPr>
        <sz val="28"/>
        <rFont val="方正仿宋简体"/>
        <charset val="134"/>
      </rPr>
      <t>月</t>
    </r>
    <r>
      <rPr>
        <sz val="28"/>
        <rFont val="Times New Roman"/>
        <charset val="134"/>
      </rPr>
      <t>8</t>
    </r>
    <r>
      <rPr>
        <sz val="28"/>
        <rFont val="方正仿宋简体"/>
        <charset val="134"/>
      </rPr>
      <t>日签订合同，</t>
    </r>
    <r>
      <rPr>
        <sz val="28"/>
        <rFont val="Times New Roman"/>
        <charset val="134"/>
      </rPr>
      <t>4</t>
    </r>
    <r>
      <rPr>
        <sz val="28"/>
        <rFont val="方正仿宋简体"/>
        <charset val="134"/>
      </rPr>
      <t>月</t>
    </r>
    <r>
      <rPr>
        <sz val="28"/>
        <rFont val="Times New Roman"/>
        <charset val="134"/>
      </rPr>
      <t>28</t>
    </r>
    <r>
      <rPr>
        <sz val="28"/>
        <rFont val="方正仿宋简体"/>
        <charset val="134"/>
      </rPr>
      <t>日已办理施工许可证，已进场施工，目前工程形象进度</t>
    </r>
    <r>
      <rPr>
        <sz val="28"/>
        <rFont val="Times New Roman"/>
        <charset val="134"/>
      </rPr>
      <t>7%</t>
    </r>
    <r>
      <rPr>
        <sz val="28"/>
        <rFont val="方正仿宋简体"/>
        <charset val="134"/>
      </rPr>
      <t>；三标（道路提升改造）已于</t>
    </r>
    <r>
      <rPr>
        <sz val="28"/>
        <rFont val="Times New Roman"/>
        <charset val="134"/>
      </rPr>
      <t>4</t>
    </r>
    <r>
      <rPr>
        <sz val="28"/>
        <rFont val="方正仿宋简体"/>
        <charset val="134"/>
      </rPr>
      <t>月</t>
    </r>
    <r>
      <rPr>
        <sz val="28"/>
        <rFont val="Times New Roman"/>
        <charset val="134"/>
      </rPr>
      <t>9</t>
    </r>
    <r>
      <rPr>
        <sz val="28"/>
        <rFont val="方正仿宋简体"/>
        <charset val="134"/>
      </rPr>
      <t>日签订合同，目前工程形象进度</t>
    </r>
    <r>
      <rPr>
        <sz val="28"/>
        <rFont val="Times New Roman"/>
        <charset val="134"/>
      </rPr>
      <t>20%</t>
    </r>
    <r>
      <rPr>
        <sz val="28"/>
        <rFont val="方正仿宋简体"/>
        <charset val="134"/>
      </rPr>
      <t>；四标（土地碎片化整理）于</t>
    </r>
    <r>
      <rPr>
        <sz val="28"/>
        <rFont val="Times New Roman"/>
        <charset val="134"/>
      </rPr>
      <t>4</t>
    </r>
    <r>
      <rPr>
        <sz val="28"/>
        <rFont val="方正仿宋简体"/>
        <charset val="134"/>
      </rPr>
      <t>月</t>
    </r>
    <r>
      <rPr>
        <sz val="28"/>
        <rFont val="Times New Roman"/>
        <charset val="134"/>
      </rPr>
      <t>29</t>
    </r>
    <r>
      <rPr>
        <sz val="28"/>
        <rFont val="方正仿宋简体"/>
        <charset val="134"/>
      </rPr>
      <t>日二次开标，</t>
    </r>
    <r>
      <rPr>
        <sz val="28"/>
        <rFont val="Times New Roman"/>
        <charset val="134"/>
      </rPr>
      <t>5</t>
    </r>
    <r>
      <rPr>
        <sz val="28"/>
        <rFont val="方正仿宋简体"/>
        <charset val="134"/>
      </rPr>
      <t>月</t>
    </r>
    <r>
      <rPr>
        <sz val="28"/>
        <rFont val="Times New Roman"/>
        <charset val="134"/>
      </rPr>
      <t>14</t>
    </r>
    <r>
      <rPr>
        <sz val="28"/>
        <rFont val="方正仿宋简体"/>
        <charset val="134"/>
      </rPr>
      <t>日已签订合同。</t>
    </r>
  </si>
  <si>
    <r>
      <rPr>
        <sz val="28"/>
        <rFont val="方正仿宋简体"/>
        <charset val="0"/>
      </rPr>
      <t>已于</t>
    </r>
    <r>
      <rPr>
        <sz val="28"/>
        <rFont val="Times New Roman"/>
        <charset val="0"/>
      </rPr>
      <t>2024</t>
    </r>
    <r>
      <rPr>
        <sz val="28"/>
        <rFont val="方正仿宋简体"/>
        <charset val="0"/>
      </rPr>
      <t>年</t>
    </r>
    <r>
      <rPr>
        <sz val="28"/>
        <rFont val="Times New Roman"/>
        <charset val="0"/>
      </rPr>
      <t>3</t>
    </r>
    <r>
      <rPr>
        <sz val="28"/>
        <rFont val="方正仿宋简体"/>
        <charset val="0"/>
      </rPr>
      <t>月</t>
    </r>
    <r>
      <rPr>
        <sz val="28"/>
        <rFont val="Times New Roman"/>
        <charset val="0"/>
      </rPr>
      <t>28</t>
    </r>
    <r>
      <rPr>
        <sz val="28"/>
        <rFont val="方正仿宋简体"/>
        <charset val="0"/>
      </rPr>
      <t>日签订施工合同，目前已完成</t>
    </r>
    <r>
      <rPr>
        <sz val="28"/>
        <rFont val="Times New Roman"/>
        <charset val="0"/>
      </rPr>
      <t>DN300</t>
    </r>
    <r>
      <rPr>
        <sz val="28"/>
        <rFont val="方正仿宋简体"/>
        <charset val="0"/>
      </rPr>
      <t>污水管沟开挖</t>
    </r>
    <r>
      <rPr>
        <sz val="28"/>
        <rFont val="Times New Roman"/>
        <charset val="0"/>
      </rPr>
      <t>6600</t>
    </r>
    <r>
      <rPr>
        <sz val="28"/>
        <rFont val="方正仿宋简体"/>
        <charset val="0"/>
      </rPr>
      <t>米，</t>
    </r>
    <r>
      <rPr>
        <sz val="28"/>
        <rFont val="Times New Roman"/>
        <charset val="0"/>
      </rPr>
      <t>DN300</t>
    </r>
    <r>
      <rPr>
        <sz val="28"/>
        <rFont val="方正仿宋简体"/>
        <charset val="0"/>
      </rPr>
      <t>管道安装</t>
    </r>
    <r>
      <rPr>
        <sz val="28"/>
        <rFont val="Times New Roman"/>
        <charset val="0"/>
      </rPr>
      <t>6600</t>
    </r>
    <r>
      <rPr>
        <sz val="28"/>
        <rFont val="方正仿宋简体"/>
        <charset val="0"/>
      </rPr>
      <t>米，</t>
    </r>
    <r>
      <rPr>
        <sz val="28"/>
        <rFont val="Times New Roman"/>
        <charset val="0"/>
      </rPr>
      <t>DN300</t>
    </r>
    <r>
      <rPr>
        <sz val="28"/>
        <rFont val="方正仿宋简体"/>
        <charset val="0"/>
      </rPr>
      <t>管沟回填</t>
    </r>
    <r>
      <rPr>
        <sz val="28"/>
        <rFont val="Times New Roman"/>
        <charset val="0"/>
      </rPr>
      <t>6600</t>
    </r>
    <r>
      <rPr>
        <sz val="28"/>
        <rFont val="方正仿宋简体"/>
        <charset val="0"/>
      </rPr>
      <t>米，污水井安装</t>
    </r>
    <r>
      <rPr>
        <sz val="28"/>
        <rFont val="Times New Roman"/>
        <charset val="0"/>
      </rPr>
      <t>243</t>
    </r>
    <r>
      <rPr>
        <sz val="28"/>
        <rFont val="方正仿宋简体"/>
        <charset val="0"/>
      </rPr>
      <t>口，</t>
    </r>
    <r>
      <rPr>
        <sz val="28"/>
        <rFont val="Times New Roman"/>
        <charset val="0"/>
      </rPr>
      <t>DN100</t>
    </r>
    <r>
      <rPr>
        <sz val="28"/>
        <rFont val="方正仿宋简体"/>
        <charset val="0"/>
      </rPr>
      <t>入户管安装</t>
    </r>
    <r>
      <rPr>
        <sz val="28"/>
        <rFont val="Times New Roman"/>
        <charset val="0"/>
      </rPr>
      <t>3600</t>
    </r>
    <r>
      <rPr>
        <sz val="28"/>
        <rFont val="方正仿宋简体"/>
        <charset val="0"/>
      </rPr>
      <t>米，压力排水管安装</t>
    </r>
    <r>
      <rPr>
        <sz val="28"/>
        <rFont val="Times New Roman"/>
        <charset val="0"/>
      </rPr>
      <t xml:space="preserve">2134 </t>
    </r>
    <r>
      <rPr>
        <sz val="28"/>
        <rFont val="方正仿宋简体"/>
        <charset val="0"/>
      </rPr>
      <t>米，工程形象进度</t>
    </r>
    <r>
      <rPr>
        <sz val="28"/>
        <rFont val="Times New Roman"/>
        <charset val="0"/>
      </rPr>
      <t>76%</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</si>
  <si>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28</t>
    </r>
    <r>
      <rPr>
        <sz val="28"/>
        <rFont val="方正仿宋简体"/>
        <charset val="0"/>
      </rPr>
      <t>日与新疆鼎昌建设工程有限公司签订合同，目前已完成土方开挖完成</t>
    </r>
    <r>
      <rPr>
        <sz val="28"/>
        <rFont val="Times New Roman"/>
        <charset val="0"/>
      </rPr>
      <t>4800</t>
    </r>
    <r>
      <rPr>
        <sz val="28"/>
        <rFont val="方正仿宋简体"/>
        <charset val="0"/>
      </rPr>
      <t>米，土方边坡刷坡</t>
    </r>
    <r>
      <rPr>
        <sz val="28"/>
        <rFont val="Times New Roman"/>
        <charset val="0"/>
      </rPr>
      <t>4600</t>
    </r>
    <r>
      <rPr>
        <sz val="28"/>
        <rFont val="方正仿宋简体"/>
        <charset val="0"/>
      </rPr>
      <t>米，原基土坡打夯完成</t>
    </r>
    <r>
      <rPr>
        <sz val="28"/>
        <rFont val="Times New Roman"/>
        <charset val="0"/>
      </rPr>
      <t>4500</t>
    </r>
    <r>
      <rPr>
        <sz val="28"/>
        <rFont val="方正仿宋简体"/>
        <charset val="0"/>
      </rPr>
      <t>米，碎石垫层</t>
    </r>
    <r>
      <rPr>
        <sz val="28"/>
        <rFont val="Times New Roman"/>
        <charset val="0"/>
      </rPr>
      <t>3400</t>
    </r>
    <r>
      <rPr>
        <sz val="28"/>
        <rFont val="方正仿宋简体"/>
        <charset val="0"/>
      </rPr>
      <t>米，底板混凝土浇筑</t>
    </r>
    <r>
      <rPr>
        <sz val="28"/>
        <rFont val="Times New Roman"/>
        <charset val="0"/>
      </rPr>
      <t>2400</t>
    </r>
    <r>
      <rPr>
        <sz val="28"/>
        <rFont val="方正仿宋简体"/>
        <charset val="0"/>
      </rPr>
      <t>米，边坡砼板浇筑</t>
    </r>
    <r>
      <rPr>
        <sz val="28"/>
        <rFont val="Times New Roman"/>
        <charset val="0"/>
      </rPr>
      <t>1800</t>
    </r>
    <r>
      <rPr>
        <sz val="28"/>
        <rFont val="方正仿宋简体"/>
        <charset val="0"/>
      </rPr>
      <t>米，建筑物</t>
    </r>
    <r>
      <rPr>
        <sz val="28"/>
        <rFont val="Times New Roman"/>
        <charset val="0"/>
      </rPr>
      <t>13</t>
    </r>
    <r>
      <rPr>
        <sz val="28"/>
        <rFont val="方正仿宋简体"/>
        <charset val="0"/>
      </rPr>
      <t>座，渠道隔墙砼浇筑</t>
    </r>
    <r>
      <rPr>
        <sz val="28"/>
        <rFont val="Times New Roman"/>
        <charset val="0"/>
      </rPr>
      <t>116</t>
    </r>
    <r>
      <rPr>
        <sz val="28"/>
        <rFont val="方正仿宋简体"/>
        <charset val="0"/>
      </rPr>
      <t>道，工程形象进度</t>
    </r>
    <r>
      <rPr>
        <sz val="28"/>
        <rFont val="Times New Roman"/>
        <charset val="0"/>
      </rPr>
      <t>30%</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</si>
  <si>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日完成施工许可证办理</t>
    </r>
    <r>
      <rPr>
        <sz val="28"/>
        <rFont val="宋体"/>
        <charset val="0"/>
      </rPr>
      <t>，</t>
    </r>
    <r>
      <rPr>
        <sz val="28"/>
        <rFont val="方正仿宋简体"/>
        <charset val="0"/>
      </rPr>
      <t>目前已完成一号楼一层梁板柱混凝土浇筑，二号楼一层梁板柱混凝土浇筑，消防水池基槽开挖，基础垫层浇筑，基底防水施工，筏板基础钢筋绑扎，工程形象进度为</t>
    </r>
    <r>
      <rPr>
        <sz val="28"/>
        <rFont val="Times New Roman"/>
        <charset val="0"/>
      </rPr>
      <t>60%</t>
    </r>
    <r>
      <rPr>
        <sz val="28"/>
        <rFont val="方正仿宋简体"/>
        <charset val="0"/>
      </rPr>
      <t>。</t>
    </r>
  </si>
  <si>
    <r>
      <rPr>
        <sz val="26"/>
        <rFont val="方正仿宋简体"/>
        <charset val="0"/>
      </rPr>
      <t>已于</t>
    </r>
    <r>
      <rPr>
        <sz val="26"/>
        <rFont val="Times New Roman"/>
        <charset val="0"/>
      </rPr>
      <t>4</t>
    </r>
    <r>
      <rPr>
        <sz val="26"/>
        <rFont val="方正仿宋简体"/>
        <charset val="0"/>
      </rPr>
      <t>月</t>
    </r>
    <r>
      <rPr>
        <sz val="26"/>
        <rFont val="Times New Roman"/>
        <charset val="0"/>
      </rPr>
      <t>15</t>
    </r>
    <r>
      <rPr>
        <sz val="26"/>
        <rFont val="方正仿宋简体"/>
        <charset val="0"/>
      </rPr>
      <t>日与新疆隆泉建设集团有限公司签订合同，</t>
    </r>
    <r>
      <rPr>
        <sz val="26"/>
        <rFont val="Times New Roman"/>
        <charset val="0"/>
      </rPr>
      <t>4</t>
    </r>
    <r>
      <rPr>
        <sz val="26"/>
        <rFont val="方正仿宋简体"/>
        <charset val="0"/>
      </rPr>
      <t>月</t>
    </r>
    <r>
      <rPr>
        <sz val="26"/>
        <rFont val="Times New Roman"/>
        <charset val="0"/>
      </rPr>
      <t>28</t>
    </r>
    <r>
      <rPr>
        <sz val="26"/>
        <rFont val="方正仿宋简体"/>
        <charset val="0"/>
      </rPr>
      <t>日已办理施工许可证，目前调节水池开挖完成、基础垫层防水砖台完成、钢筋捆绑完成</t>
    </r>
    <r>
      <rPr>
        <sz val="26"/>
        <rFont val="Times New Roman"/>
        <charset val="0"/>
      </rPr>
      <t>40%</t>
    </r>
    <r>
      <rPr>
        <sz val="26"/>
        <rFont val="方正仿宋简体"/>
        <charset val="0"/>
      </rPr>
      <t>，生化组合池基凹开挖完成、础垫层防水砖台</t>
    </r>
    <r>
      <rPr>
        <sz val="26"/>
        <rFont val="Times New Roman"/>
        <charset val="0"/>
      </rPr>
      <t>20%</t>
    </r>
    <r>
      <rPr>
        <sz val="26"/>
        <rFont val="方正仿宋简体"/>
        <charset val="0"/>
      </rPr>
      <t>，综合车间，基凹开挖完成，垫层支模完成，工程形象进度</t>
    </r>
    <r>
      <rPr>
        <sz val="26"/>
        <rFont val="Times New Roman"/>
        <charset val="0"/>
      </rPr>
      <t xml:space="preserve"> 23%</t>
    </r>
    <r>
      <rPr>
        <sz val="26"/>
        <rFont val="宋体"/>
        <charset val="0"/>
      </rPr>
      <t>。</t>
    </r>
  </si>
  <si>
    <r>
      <rPr>
        <sz val="28"/>
        <rFont val="方正仿宋简体"/>
        <charset val="134"/>
      </rPr>
      <t>已于</t>
    </r>
    <r>
      <rPr>
        <sz val="28"/>
        <rFont val="Times New Roman"/>
        <charset val="134"/>
      </rPr>
      <t>4</t>
    </r>
    <r>
      <rPr>
        <sz val="28"/>
        <rFont val="方正仿宋简体"/>
        <charset val="134"/>
      </rPr>
      <t>月</t>
    </r>
    <r>
      <rPr>
        <sz val="28"/>
        <rFont val="Times New Roman"/>
        <charset val="134"/>
      </rPr>
      <t>3</t>
    </r>
    <r>
      <rPr>
        <sz val="28"/>
        <rFont val="方正仿宋简体"/>
        <charset val="134"/>
      </rPr>
      <t>日与新疆中信虹雨建设工程有限公司签订合同，目前</t>
    </r>
    <r>
      <rPr>
        <sz val="28"/>
        <rFont val="Times New Roman"/>
        <charset val="134"/>
      </rPr>
      <t>12#.9#.5#.1#</t>
    </r>
    <r>
      <rPr>
        <sz val="28"/>
        <rFont val="方正仿宋简体"/>
        <charset val="134"/>
      </rPr>
      <t>基础完成，</t>
    </r>
    <r>
      <rPr>
        <sz val="28"/>
        <rFont val="Times New Roman"/>
        <charset val="134"/>
      </rPr>
      <t>9#.5#</t>
    </r>
    <r>
      <rPr>
        <sz val="28"/>
        <rFont val="方正仿宋简体"/>
        <charset val="134"/>
      </rPr>
      <t>钢构安装完成，</t>
    </r>
    <r>
      <rPr>
        <sz val="28"/>
        <rFont val="Times New Roman"/>
        <charset val="134"/>
      </rPr>
      <t>8#.7#.6#</t>
    </r>
    <r>
      <rPr>
        <sz val="28"/>
        <rFont val="方正仿宋简体"/>
        <charset val="134"/>
      </rPr>
      <t>混凝土浇筑完成，</t>
    </r>
    <r>
      <rPr>
        <sz val="28"/>
        <rFont val="Times New Roman"/>
        <charset val="134"/>
      </rPr>
      <t>4#.3#.2#</t>
    </r>
    <r>
      <rPr>
        <sz val="28"/>
        <rFont val="方正仿宋简体"/>
        <charset val="134"/>
      </rPr>
      <t>基础钢筋绑扎完成，</t>
    </r>
    <r>
      <rPr>
        <sz val="28"/>
        <rFont val="Times New Roman"/>
        <charset val="134"/>
      </rPr>
      <t>13#</t>
    </r>
    <r>
      <rPr>
        <sz val="28"/>
        <rFont val="方正仿宋简体"/>
        <charset val="134"/>
      </rPr>
      <t>开挖完成，</t>
    </r>
    <r>
      <rPr>
        <sz val="28"/>
        <rFont val="Times New Roman"/>
        <charset val="134"/>
      </rPr>
      <t>14#</t>
    </r>
    <r>
      <rPr>
        <sz val="28"/>
        <rFont val="方正仿宋简体"/>
        <charset val="134"/>
      </rPr>
      <t>基础开挖中，工程形象进度</t>
    </r>
    <r>
      <rPr>
        <sz val="28"/>
        <rFont val="Times New Roman"/>
        <charset val="134"/>
      </rPr>
      <t>50%</t>
    </r>
    <r>
      <rPr>
        <sz val="28"/>
        <rFont val="方正仿宋简体"/>
        <charset val="134"/>
      </rPr>
      <t>。</t>
    </r>
  </si>
  <si>
    <r>
      <rPr>
        <sz val="24"/>
        <rFont val="方正仿宋简体"/>
        <charset val="0"/>
      </rPr>
      <t>一标（污水管网）已于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日与新疆水夫建筑工程有限公司签订合同，目前排污管沟开挖</t>
    </r>
    <r>
      <rPr>
        <sz val="24"/>
        <rFont val="Times New Roman"/>
        <charset val="0"/>
      </rPr>
      <t>6480</t>
    </r>
    <r>
      <rPr>
        <sz val="24"/>
        <rFont val="方正仿宋简体"/>
        <charset val="0"/>
      </rPr>
      <t>米，检查井吊装</t>
    </r>
    <r>
      <rPr>
        <sz val="24"/>
        <rFont val="Times New Roman"/>
        <charset val="0"/>
      </rPr>
      <t>186</t>
    </r>
    <r>
      <rPr>
        <sz val="24"/>
        <rFont val="方正仿宋简体"/>
        <charset val="0"/>
      </rPr>
      <t>个，排污管安装</t>
    </r>
    <r>
      <rPr>
        <sz val="24"/>
        <rFont val="Times New Roman"/>
        <charset val="0"/>
      </rPr>
      <t>5920</t>
    </r>
    <r>
      <rPr>
        <sz val="24"/>
        <rFont val="方正仿宋简体"/>
        <charset val="0"/>
      </rPr>
      <t>米。管沟回填</t>
    </r>
    <r>
      <rPr>
        <sz val="24"/>
        <rFont val="Times New Roman"/>
        <charset val="0"/>
      </rPr>
      <t>5816</t>
    </r>
    <r>
      <rPr>
        <sz val="24"/>
        <rFont val="方正仿宋简体"/>
        <charset val="0"/>
      </rPr>
      <t>米，完成总工程量的</t>
    </r>
    <r>
      <rPr>
        <sz val="24"/>
        <rFont val="Times New Roman"/>
        <charset val="0"/>
      </rPr>
      <t>55%</t>
    </r>
    <r>
      <rPr>
        <sz val="24"/>
        <rFont val="方正仿宋简体"/>
        <charset val="0"/>
      </rPr>
      <t>；二标（茄子加工厂）已于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日与新疆水夫建筑工程有限公司签订合同，已完成基础验槽，基础垫层浇筑，独立基础一二台砼浇筑，独立基础地梁模板钢筋安装，完成总工程量的</t>
    </r>
    <r>
      <rPr>
        <sz val="24"/>
        <rFont val="Times New Roman"/>
        <charset val="0"/>
      </rPr>
      <t>35</t>
    </r>
    <r>
      <rPr>
        <sz val="24"/>
        <rFont val="方正仿宋简体"/>
        <charset val="0"/>
      </rPr>
      <t>％；三标（土地碎片化整理）已于</t>
    </r>
    <r>
      <rPr>
        <sz val="24"/>
        <rFont val="Times New Roman"/>
        <charset val="0"/>
      </rPr>
      <t>4</t>
    </r>
    <r>
      <rPr>
        <sz val="24"/>
        <rFont val="方正仿宋简体"/>
        <charset val="0"/>
      </rPr>
      <t>月</t>
    </r>
    <r>
      <rPr>
        <sz val="24"/>
        <rFont val="Times New Roman"/>
        <charset val="0"/>
      </rPr>
      <t>1</t>
    </r>
    <r>
      <rPr>
        <sz val="24"/>
        <rFont val="方正仿宋简体"/>
        <charset val="0"/>
      </rPr>
      <t>日进行县级联合验收。</t>
    </r>
  </si>
  <si>
    <r>
      <rPr>
        <sz val="24"/>
        <rFont val="方正仿宋简体"/>
        <charset val="0"/>
      </rPr>
      <t>一标（土地碎片化整理及防渗渠）已于</t>
    </r>
    <r>
      <rPr>
        <sz val="24"/>
        <rFont val="Times New Roman"/>
        <charset val="0"/>
      </rPr>
      <t>3</t>
    </r>
    <r>
      <rPr>
        <sz val="24"/>
        <rFont val="方正仿宋简体"/>
        <charset val="0"/>
      </rPr>
      <t>月</t>
    </r>
    <r>
      <rPr>
        <sz val="24"/>
        <rFont val="Times New Roman"/>
        <charset val="0"/>
      </rPr>
      <t>27</t>
    </r>
    <r>
      <rPr>
        <sz val="24"/>
        <rFont val="方正仿宋简体"/>
        <charset val="0"/>
      </rPr>
      <t>日与新疆正远恒基水利工程有限公司签订合同，防渗渠已完成</t>
    </r>
    <r>
      <rPr>
        <sz val="24"/>
        <rFont val="Times New Roman"/>
        <charset val="0"/>
      </rPr>
      <t>1.8km,</t>
    </r>
    <r>
      <rPr>
        <sz val="24"/>
        <rFont val="方正仿宋简体"/>
        <charset val="0"/>
      </rPr>
      <t>土地碎片化已完成</t>
    </r>
    <r>
      <rPr>
        <sz val="24"/>
        <rFont val="Times New Roman"/>
        <charset val="0"/>
      </rPr>
      <t>500</t>
    </r>
    <r>
      <rPr>
        <sz val="24"/>
        <rFont val="方正仿宋简体"/>
        <charset val="0"/>
      </rPr>
      <t>亩，形象进度</t>
    </r>
    <r>
      <rPr>
        <sz val="24"/>
        <rFont val="Times New Roman"/>
        <charset val="0"/>
      </rPr>
      <t>69%</t>
    </r>
    <r>
      <rPr>
        <sz val="24"/>
        <rFont val="方正仿宋简体"/>
        <charset val="0"/>
      </rPr>
      <t>；二标（污水管网）已于</t>
    </r>
    <r>
      <rPr>
        <sz val="24"/>
        <rFont val="Times New Roman"/>
        <charset val="0"/>
      </rPr>
      <t>4</t>
    </r>
    <r>
      <rPr>
        <sz val="24"/>
        <rFont val="方正仿宋简体"/>
        <charset val="0"/>
      </rPr>
      <t>月</t>
    </r>
    <r>
      <rPr>
        <sz val="24"/>
        <rFont val="Times New Roman"/>
        <charset val="0"/>
      </rPr>
      <t>8</t>
    </r>
    <r>
      <rPr>
        <sz val="24"/>
        <rFont val="方正仿宋简体"/>
        <charset val="0"/>
      </rPr>
      <t>日与新疆中信虹雨建设工程有限公司签订合同，</t>
    </r>
    <r>
      <rPr>
        <sz val="24"/>
        <rFont val="Times New Roman"/>
        <charset val="0"/>
      </rPr>
      <t>4</t>
    </r>
    <r>
      <rPr>
        <sz val="24"/>
        <rFont val="方正仿宋简体"/>
        <charset val="0"/>
      </rPr>
      <t>月</t>
    </r>
    <r>
      <rPr>
        <sz val="24"/>
        <rFont val="Times New Roman"/>
        <charset val="0"/>
      </rPr>
      <t>19</t>
    </r>
    <r>
      <rPr>
        <sz val="24"/>
        <rFont val="方正仿宋简体"/>
        <charset val="0"/>
      </rPr>
      <t>日已进场施工，工程形象进度</t>
    </r>
    <r>
      <rPr>
        <sz val="24"/>
        <rFont val="Times New Roman"/>
        <charset val="0"/>
      </rPr>
      <t>36%</t>
    </r>
    <r>
      <rPr>
        <sz val="24"/>
        <rFont val="方正仿宋简体"/>
        <charset val="0"/>
      </rPr>
      <t>；三标（产业配套设施）已于</t>
    </r>
    <r>
      <rPr>
        <sz val="24"/>
        <rFont val="Times New Roman"/>
        <charset val="0"/>
      </rPr>
      <t>4</t>
    </r>
    <r>
      <rPr>
        <sz val="24"/>
        <rFont val="方正仿宋简体"/>
        <charset val="0"/>
      </rPr>
      <t>月</t>
    </r>
    <r>
      <rPr>
        <sz val="24"/>
        <rFont val="Times New Roman"/>
        <charset val="0"/>
      </rPr>
      <t>7</t>
    </r>
    <r>
      <rPr>
        <sz val="24"/>
        <rFont val="方正仿宋简体"/>
        <charset val="0"/>
      </rPr>
      <t>日签订合同，正在办理乡村规划许可证；四标（小市场附属用房）</t>
    </r>
    <r>
      <rPr>
        <sz val="24"/>
        <rFont val="Times New Roman"/>
        <charset val="0"/>
      </rPr>
      <t>5</t>
    </r>
    <r>
      <rPr>
        <sz val="24"/>
        <rFont val="方正仿宋简体"/>
        <charset val="0"/>
      </rPr>
      <t>月</t>
    </r>
    <r>
      <rPr>
        <sz val="24"/>
        <rFont val="Times New Roman"/>
        <charset val="0"/>
      </rPr>
      <t>5</t>
    </r>
    <r>
      <rPr>
        <sz val="24"/>
        <rFont val="方正仿宋简体"/>
        <charset val="0"/>
      </rPr>
      <t>日与新疆水夫建筑工程有限公司签订合同</t>
    </r>
    <r>
      <rPr>
        <sz val="24"/>
        <rFont val="Times New Roman"/>
        <charset val="0"/>
      </rPr>
      <t>,5</t>
    </r>
    <r>
      <rPr>
        <sz val="24"/>
        <rFont val="方正仿宋简体"/>
        <charset val="0"/>
      </rPr>
      <t>月</t>
    </r>
    <r>
      <rPr>
        <sz val="24"/>
        <rFont val="Times New Roman"/>
        <charset val="0"/>
      </rPr>
      <t>10</t>
    </r>
    <r>
      <rPr>
        <sz val="24"/>
        <rFont val="方正仿宋简体"/>
        <charset val="0"/>
      </rPr>
      <t>日开工，目前基槽已验收；五标（垃圾处理设备采购），已通过政采云采购，</t>
    </r>
    <r>
      <rPr>
        <sz val="24"/>
        <rFont val="Times New Roman"/>
        <charset val="0"/>
      </rPr>
      <t>3</t>
    </r>
    <r>
      <rPr>
        <sz val="24"/>
        <rFont val="方正仿宋简体"/>
        <charset val="0"/>
      </rPr>
      <t>月</t>
    </r>
    <r>
      <rPr>
        <sz val="24"/>
        <rFont val="Times New Roman"/>
        <charset val="0"/>
      </rPr>
      <t>18</t>
    </r>
    <r>
      <rPr>
        <sz val="24"/>
        <rFont val="方正仿宋简体"/>
        <charset val="0"/>
      </rPr>
      <t>日已签定合同，</t>
    </r>
    <r>
      <rPr>
        <sz val="24"/>
        <rFont val="Times New Roman"/>
        <charset val="0"/>
      </rPr>
      <t>4</t>
    </r>
    <r>
      <rPr>
        <sz val="24"/>
        <rFont val="方正仿宋简体"/>
        <charset val="0"/>
      </rPr>
      <t>月</t>
    </r>
    <r>
      <rPr>
        <sz val="24"/>
        <rFont val="Times New Roman"/>
        <charset val="0"/>
      </rPr>
      <t>15</t>
    </r>
    <r>
      <rPr>
        <sz val="24"/>
        <rFont val="方正仿宋简体"/>
        <charset val="0"/>
      </rPr>
      <t>日完成验收，审计已完成。</t>
    </r>
  </si>
  <si>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日与新疆中信虹雨建设工程有限公司签订合同，</t>
    </r>
    <r>
      <rPr>
        <sz val="28"/>
        <rFont val="Times New Roman"/>
        <charset val="0"/>
      </rPr>
      <t>3</t>
    </r>
    <r>
      <rPr>
        <sz val="28"/>
        <rFont val="方正仿宋简体"/>
        <charset val="0"/>
      </rPr>
      <t>月</t>
    </r>
    <r>
      <rPr>
        <sz val="28"/>
        <rFont val="Times New Roman"/>
        <charset val="0"/>
      </rPr>
      <t>25</t>
    </r>
    <r>
      <rPr>
        <sz val="28"/>
        <rFont val="方正仿宋简体"/>
        <charset val="0"/>
      </rPr>
      <t>日完成水土保持方案批复并进行施工，已完成主管道开挖和回填</t>
    </r>
    <r>
      <rPr>
        <sz val="28"/>
        <rFont val="Times New Roman"/>
        <charset val="0"/>
      </rPr>
      <t>1.8km</t>
    </r>
    <r>
      <rPr>
        <sz val="28"/>
        <rFont val="方正仿宋简体"/>
        <charset val="0"/>
      </rPr>
      <t>，工程形象进度</t>
    </r>
    <r>
      <rPr>
        <sz val="28"/>
        <rFont val="Times New Roman"/>
        <charset val="0"/>
      </rPr>
      <t>73%</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</si>
  <si>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日与新疆天益和工程建设有限责任公司签订合同并进场施工，工程形象进度</t>
    </r>
    <r>
      <rPr>
        <sz val="28"/>
        <rFont val="Times New Roman"/>
        <charset val="0"/>
      </rPr>
      <t>40%</t>
    </r>
    <r>
      <rPr>
        <sz val="28"/>
        <rFont val="宋体"/>
        <charset val="0"/>
      </rPr>
      <t>。</t>
    </r>
  </si>
  <si>
    <r>
      <rPr>
        <sz val="28"/>
        <rFont val="方正仿宋简体"/>
        <charset val="0"/>
      </rPr>
      <t>已于</t>
    </r>
    <r>
      <rPr>
        <sz val="28"/>
        <rFont val="Times New Roman"/>
        <charset val="0"/>
      </rPr>
      <t>5</t>
    </r>
    <r>
      <rPr>
        <sz val="28"/>
        <rFont val="方正仿宋简体"/>
        <charset val="0"/>
      </rPr>
      <t>月</t>
    </r>
    <r>
      <rPr>
        <sz val="28"/>
        <rFont val="Times New Roman"/>
        <charset val="0"/>
      </rPr>
      <t>13</t>
    </r>
    <r>
      <rPr>
        <sz val="28"/>
        <rFont val="方正仿宋简体"/>
        <charset val="0"/>
      </rPr>
      <t>日开标，</t>
    </r>
    <r>
      <rPr>
        <sz val="28"/>
        <rFont val="Times New Roman"/>
        <charset val="0"/>
      </rPr>
      <t>5</t>
    </r>
    <r>
      <rPr>
        <sz val="28"/>
        <rFont val="方正仿宋简体"/>
        <charset val="0"/>
      </rPr>
      <t>月</t>
    </r>
    <r>
      <rPr>
        <sz val="28"/>
        <rFont val="Times New Roman"/>
        <charset val="0"/>
      </rPr>
      <t>17</t>
    </r>
    <r>
      <rPr>
        <sz val="28"/>
        <rFont val="方正仿宋简体"/>
        <charset val="0"/>
      </rPr>
      <t>日进行中标结果公示，正在拟定合同。</t>
    </r>
  </si>
  <si>
    <r>
      <rPr>
        <sz val="28"/>
        <rFont val="方正仿宋简体"/>
        <charset val="0"/>
      </rPr>
      <t>已于</t>
    </r>
    <r>
      <rPr>
        <sz val="28"/>
        <rFont val="Times New Roman"/>
        <charset val="0"/>
      </rPr>
      <t>3</t>
    </r>
    <r>
      <rPr>
        <sz val="28"/>
        <rFont val="方正仿宋简体"/>
        <charset val="0"/>
      </rPr>
      <t>月</t>
    </r>
    <r>
      <rPr>
        <sz val="28"/>
        <rFont val="Times New Roman"/>
        <charset val="0"/>
      </rPr>
      <t>26</t>
    </r>
    <r>
      <rPr>
        <sz val="28"/>
        <rFont val="方正仿宋简体"/>
        <charset val="0"/>
      </rPr>
      <t>日与陕西华海水利工程有限公司签订合同，目前已完成排渠疏通</t>
    </r>
    <r>
      <rPr>
        <sz val="28"/>
        <rFont val="Times New Roman"/>
        <charset val="0"/>
      </rPr>
      <t>12.38</t>
    </r>
    <r>
      <rPr>
        <sz val="28"/>
        <rFont val="方正仿宋简体"/>
        <charset val="0"/>
      </rPr>
      <t>公里，建筑物</t>
    </r>
    <r>
      <rPr>
        <sz val="28"/>
        <rFont val="Times New Roman"/>
        <charset val="0"/>
      </rPr>
      <t>9</t>
    </r>
    <r>
      <rPr>
        <sz val="28"/>
        <rFont val="方正仿宋简体"/>
        <charset val="0"/>
      </rPr>
      <t>坐，工程形象进度</t>
    </r>
    <r>
      <rPr>
        <sz val="28"/>
        <rFont val="Times New Roman"/>
        <charset val="0"/>
      </rPr>
      <t>80%</t>
    </r>
    <r>
      <rPr>
        <sz val="28"/>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</si>
  <si>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17</t>
    </r>
    <r>
      <rPr>
        <sz val="28"/>
        <rFont val="方正仿宋简体"/>
        <charset val="0"/>
      </rPr>
      <t>日与新疆水夫建筑工程有限公司签订合同，已完成厂房地沟开挖、钢结构除锈，正在浇筑厂房基础垫层，工程形象进度</t>
    </r>
    <r>
      <rPr>
        <sz val="28"/>
        <rFont val="Times New Roman"/>
        <charset val="0"/>
      </rPr>
      <t>35%</t>
    </r>
    <r>
      <rPr>
        <sz val="28"/>
        <rFont val="方正仿宋简体"/>
        <charset val="0"/>
      </rPr>
      <t>。</t>
    </r>
  </si>
  <si>
    <r>
      <rPr>
        <sz val="28"/>
        <rFont val="方正仿宋简体"/>
        <charset val="0"/>
      </rPr>
      <t>已于</t>
    </r>
    <r>
      <rPr>
        <sz val="28"/>
        <rFont val="Times New Roman"/>
        <charset val="0"/>
      </rPr>
      <t>5</t>
    </r>
    <r>
      <rPr>
        <sz val="28"/>
        <rFont val="方正仿宋简体"/>
        <charset val="0"/>
      </rPr>
      <t>月</t>
    </r>
    <r>
      <rPr>
        <sz val="28"/>
        <rFont val="Times New Roman"/>
        <charset val="0"/>
      </rPr>
      <t>15</t>
    </r>
    <r>
      <rPr>
        <sz val="28"/>
        <rFont val="方正仿宋简体"/>
        <charset val="0"/>
      </rPr>
      <t>日开标，正在中标候选人公示（</t>
    </r>
    <r>
      <rPr>
        <sz val="28"/>
        <rFont val="Times New Roman"/>
        <charset val="0"/>
      </rPr>
      <t>5</t>
    </r>
    <r>
      <rPr>
        <sz val="28"/>
        <rFont val="方正仿宋简体"/>
        <charset val="0"/>
      </rPr>
      <t>月</t>
    </r>
    <r>
      <rPr>
        <sz val="28"/>
        <rFont val="Times New Roman"/>
        <charset val="0"/>
      </rPr>
      <t>20</t>
    </r>
    <r>
      <rPr>
        <sz val="28"/>
        <rFont val="方正仿宋简体"/>
        <charset val="0"/>
      </rPr>
      <t>日</t>
    </r>
    <r>
      <rPr>
        <sz val="28"/>
        <rFont val="Times New Roman"/>
        <charset val="0"/>
      </rPr>
      <t>-5</t>
    </r>
    <r>
      <rPr>
        <sz val="28"/>
        <rFont val="方正仿宋简体"/>
        <charset val="0"/>
      </rPr>
      <t>月</t>
    </r>
    <r>
      <rPr>
        <sz val="28"/>
        <rFont val="Times New Roman"/>
        <charset val="0"/>
      </rPr>
      <t>22</t>
    </r>
    <r>
      <rPr>
        <sz val="28"/>
        <rFont val="方正仿宋简体"/>
        <charset val="0"/>
      </rPr>
      <t>日）。</t>
    </r>
  </si>
  <si>
    <r>
      <rPr>
        <sz val="24"/>
        <rFont val="方正仿宋简体"/>
        <charset val="0"/>
      </rPr>
      <t>已于</t>
    </r>
    <r>
      <rPr>
        <sz val="24"/>
        <rFont val="Times New Roman"/>
        <charset val="0"/>
      </rPr>
      <t>3</t>
    </r>
    <r>
      <rPr>
        <sz val="24"/>
        <rFont val="方正仿宋简体"/>
        <charset val="0"/>
      </rPr>
      <t>月</t>
    </r>
    <r>
      <rPr>
        <sz val="24"/>
        <rFont val="Times New Roman"/>
        <charset val="0"/>
      </rPr>
      <t>29</t>
    </r>
    <r>
      <rPr>
        <sz val="24"/>
        <rFont val="方正仿宋简体"/>
        <charset val="0"/>
      </rPr>
      <t>日分别与新疆鸿泰建设工程有限公司、新疆祥顺建设工程有限公司、新疆旭世路桥有限公司、新疆开凯建设工程有限公司签订合同，目前一标完成涵洞结构物</t>
    </r>
    <r>
      <rPr>
        <sz val="24"/>
        <rFont val="Times New Roman"/>
        <charset val="0"/>
      </rPr>
      <t>21</t>
    </r>
    <r>
      <rPr>
        <sz val="24"/>
        <rFont val="方正仿宋简体"/>
        <charset val="0"/>
      </rPr>
      <t>道，已完成</t>
    </r>
    <r>
      <rPr>
        <sz val="24"/>
        <rFont val="Times New Roman"/>
        <charset val="0"/>
      </rPr>
      <t>65%</t>
    </r>
    <r>
      <rPr>
        <sz val="24"/>
        <rFont val="宋体"/>
        <charset val="0"/>
      </rPr>
      <t>；</t>
    </r>
    <r>
      <rPr>
        <sz val="24"/>
        <rFont val="方正仿宋简体"/>
        <charset val="0"/>
      </rPr>
      <t>二标已完成路基清表碾压</t>
    </r>
    <r>
      <rPr>
        <sz val="24"/>
        <rFont val="Times New Roman"/>
        <charset val="0"/>
      </rPr>
      <t>17</t>
    </r>
    <r>
      <rPr>
        <sz val="24"/>
        <rFont val="方正仿宋简体"/>
        <charset val="0"/>
      </rPr>
      <t>公里、路面底基层天然砂砾填筑</t>
    </r>
    <r>
      <rPr>
        <sz val="24"/>
        <rFont val="Times New Roman"/>
        <charset val="0"/>
      </rPr>
      <t>13</t>
    </r>
    <r>
      <rPr>
        <sz val="24"/>
        <rFont val="方正仿宋简体"/>
        <charset val="0"/>
      </rPr>
      <t>公里、涵洞结构物设计</t>
    </r>
    <r>
      <rPr>
        <sz val="24"/>
        <rFont val="Times New Roman"/>
        <charset val="0"/>
      </rPr>
      <t>15</t>
    </r>
    <r>
      <rPr>
        <sz val="24"/>
        <rFont val="方正仿宋简体"/>
        <charset val="0"/>
      </rPr>
      <t>道，已完成</t>
    </r>
    <r>
      <rPr>
        <sz val="24"/>
        <rFont val="Times New Roman"/>
        <charset val="0"/>
      </rPr>
      <t>55%</t>
    </r>
    <r>
      <rPr>
        <sz val="24"/>
        <rFont val="方正仿宋简体"/>
        <charset val="0"/>
      </rPr>
      <t>，三标砂砾石路基精平、碾压完成</t>
    </r>
    <r>
      <rPr>
        <sz val="24"/>
        <rFont val="Times New Roman"/>
        <charset val="0"/>
      </rPr>
      <t>6.5</t>
    </r>
    <r>
      <rPr>
        <sz val="24"/>
        <rFont val="方正仿宋简体"/>
        <charset val="0"/>
      </rPr>
      <t>公里，建筑物完成</t>
    </r>
    <r>
      <rPr>
        <sz val="24"/>
        <rFont val="Times New Roman"/>
        <charset val="0"/>
      </rPr>
      <t>38</t>
    </r>
    <r>
      <rPr>
        <sz val="24"/>
        <rFont val="方正仿宋简体"/>
        <charset val="0"/>
      </rPr>
      <t>座</t>
    </r>
    <r>
      <rPr>
        <sz val="24"/>
        <rFont val="Times New Roman"/>
        <charset val="0"/>
      </rPr>
      <t xml:space="preserve"> </t>
    </r>
    <r>
      <rPr>
        <sz val="24"/>
        <rFont val="方正仿宋简体"/>
        <charset val="0"/>
      </rPr>
      <t>，已完成</t>
    </r>
    <r>
      <rPr>
        <sz val="24"/>
        <rFont val="Times New Roman"/>
        <charset val="0"/>
      </rPr>
      <t>40%</t>
    </r>
    <r>
      <rPr>
        <sz val="24"/>
        <rFont val="方正仿宋简体"/>
        <charset val="0"/>
      </rPr>
      <t>；四标砂砾石路基精平碾压完成</t>
    </r>
    <r>
      <rPr>
        <sz val="24"/>
        <rFont val="Times New Roman"/>
        <charset val="0"/>
      </rPr>
      <t>8116</t>
    </r>
    <r>
      <rPr>
        <sz val="24"/>
        <rFont val="方正仿宋简体"/>
        <charset val="0"/>
      </rPr>
      <t>公里，圆管涵完成</t>
    </r>
    <r>
      <rPr>
        <sz val="24"/>
        <rFont val="Times New Roman"/>
        <charset val="0"/>
      </rPr>
      <t>6</t>
    </r>
    <r>
      <rPr>
        <sz val="24"/>
        <rFont val="方正仿宋简体"/>
        <charset val="0"/>
      </rPr>
      <t>道，已完成</t>
    </r>
    <r>
      <rPr>
        <sz val="24"/>
        <rFont val="Times New Roman"/>
        <charset val="0"/>
      </rPr>
      <t>45%</t>
    </r>
    <r>
      <rPr>
        <sz val="24"/>
        <rFont val="方正仿宋简体"/>
        <charset val="0"/>
      </rPr>
      <t>；总体工程形象进度</t>
    </r>
    <r>
      <rPr>
        <sz val="24"/>
        <rFont val="Times New Roman"/>
        <charset val="0"/>
      </rPr>
      <t>65%</t>
    </r>
    <r>
      <rPr>
        <sz val="24"/>
        <rFont val="方正仿宋简体"/>
        <charset val="0"/>
      </rPr>
      <t>。</t>
    </r>
  </si>
  <si>
    <r>
      <rPr>
        <sz val="28"/>
        <rFont val="方正仿宋简体"/>
        <charset val="134"/>
      </rPr>
      <t>已于</t>
    </r>
    <r>
      <rPr>
        <sz val="28"/>
        <rFont val="Times New Roman"/>
        <charset val="134"/>
      </rPr>
      <t>4</t>
    </r>
    <r>
      <rPr>
        <sz val="28"/>
        <rFont val="方正仿宋简体"/>
        <charset val="134"/>
      </rPr>
      <t>月</t>
    </r>
    <r>
      <rPr>
        <sz val="28"/>
        <rFont val="Times New Roman"/>
        <charset val="134"/>
      </rPr>
      <t>18</t>
    </r>
    <r>
      <rPr>
        <sz val="28"/>
        <rFont val="方正仿宋简体"/>
        <charset val="134"/>
      </rPr>
      <t>日与新疆神龙建设工程有限责任公司签订合同，于</t>
    </r>
    <r>
      <rPr>
        <sz val="28"/>
        <rFont val="Times New Roman"/>
        <charset val="134"/>
      </rPr>
      <t>4</t>
    </r>
    <r>
      <rPr>
        <sz val="28"/>
        <rFont val="方正仿宋简体"/>
        <charset val="134"/>
      </rPr>
      <t>月</t>
    </r>
    <r>
      <rPr>
        <sz val="28"/>
        <rFont val="Times New Roman"/>
        <charset val="134"/>
      </rPr>
      <t>30</t>
    </r>
    <r>
      <rPr>
        <sz val="28"/>
        <rFont val="方正仿宋简体"/>
        <charset val="134"/>
      </rPr>
      <t>日已办理施工许可证，工程形象进度</t>
    </r>
    <r>
      <rPr>
        <sz val="28"/>
        <rFont val="Times New Roman"/>
        <charset val="134"/>
      </rPr>
      <t>10%</t>
    </r>
    <r>
      <rPr>
        <sz val="28"/>
        <rFont val="方正仿宋简体"/>
        <charset val="134"/>
      </rPr>
      <t>。</t>
    </r>
  </si>
  <si>
    <t>项目进度(5月27日）</t>
  </si>
  <si>
    <t>5月底前预计可支付资金（万元）</t>
  </si>
  <si>
    <t>正在办理</t>
  </si>
  <si>
    <t>应支未支</t>
  </si>
  <si>
    <r>
      <rPr>
        <sz val="28"/>
        <rFont val="方正仿宋简体"/>
        <charset val="0"/>
      </rPr>
      <t>正在办理</t>
    </r>
    <r>
      <rPr>
        <sz val="28"/>
        <rFont val="Times New Roman"/>
        <charset val="0"/>
      </rPr>
      <t>23.25</t>
    </r>
    <r>
      <rPr>
        <sz val="28"/>
        <rFont val="方正仿宋简体"/>
        <charset val="0"/>
      </rPr>
      <t>万元</t>
    </r>
  </si>
  <si>
    <r>
      <rPr>
        <sz val="28"/>
        <rFont val="方正仿宋简体"/>
        <charset val="0"/>
      </rPr>
      <t>正在办理</t>
    </r>
    <r>
      <rPr>
        <sz val="28"/>
        <rFont val="Times New Roman"/>
        <charset val="0"/>
      </rPr>
      <t>338.253246</t>
    </r>
    <r>
      <rPr>
        <sz val="28"/>
        <rFont val="方正仿宋简体"/>
        <charset val="0"/>
      </rPr>
      <t>万元</t>
    </r>
  </si>
  <si>
    <r>
      <rPr>
        <sz val="28"/>
        <rFont val="Times New Roman"/>
        <charset val="0"/>
      </rPr>
      <t>5</t>
    </r>
    <r>
      <rPr>
        <sz val="28"/>
        <rFont val="方正仿宋简体"/>
        <charset val="0"/>
      </rPr>
      <t>月</t>
    </r>
    <r>
      <rPr>
        <sz val="28"/>
        <rFont val="Times New Roman"/>
        <charset val="0"/>
      </rPr>
      <t>23</t>
    </r>
    <r>
      <rPr>
        <sz val="28"/>
        <rFont val="方正仿宋简体"/>
        <charset val="0"/>
      </rPr>
      <t>日正在办理</t>
    </r>
    <r>
      <rPr>
        <sz val="28"/>
        <rFont val="Times New Roman"/>
        <charset val="0"/>
      </rPr>
      <t>202.020366</t>
    </r>
    <r>
      <rPr>
        <sz val="28"/>
        <rFont val="方正仿宋简体"/>
        <charset val="0"/>
      </rPr>
      <t>万元</t>
    </r>
  </si>
  <si>
    <r>
      <rPr>
        <sz val="28"/>
        <rFont val="Times New Roman"/>
        <charset val="0"/>
      </rPr>
      <t>5</t>
    </r>
    <r>
      <rPr>
        <sz val="28"/>
        <rFont val="方正仿宋简体"/>
        <charset val="0"/>
      </rPr>
      <t>月</t>
    </r>
    <r>
      <rPr>
        <sz val="28"/>
        <rFont val="Times New Roman"/>
        <charset val="0"/>
      </rPr>
      <t>23</t>
    </r>
    <r>
      <rPr>
        <sz val="28"/>
        <rFont val="方正仿宋简体"/>
        <charset val="0"/>
      </rPr>
      <t>日正在办理</t>
    </r>
    <r>
      <rPr>
        <sz val="28"/>
        <rFont val="Times New Roman"/>
        <charset val="0"/>
      </rPr>
      <t>1.544</t>
    </r>
    <r>
      <rPr>
        <sz val="28"/>
        <rFont val="方正仿宋简体"/>
        <charset val="0"/>
      </rPr>
      <t>万元</t>
    </r>
  </si>
  <si>
    <r>
      <rPr>
        <sz val="28"/>
        <rFont val="Times New Roman"/>
        <charset val="0"/>
      </rPr>
      <t>5</t>
    </r>
    <r>
      <rPr>
        <sz val="28"/>
        <rFont val="方正仿宋简体"/>
        <charset val="0"/>
      </rPr>
      <t>月</t>
    </r>
    <r>
      <rPr>
        <sz val="28"/>
        <rFont val="Times New Roman"/>
        <charset val="0"/>
      </rPr>
      <t>23</t>
    </r>
    <r>
      <rPr>
        <sz val="28"/>
        <rFont val="方正仿宋简体"/>
        <charset val="0"/>
      </rPr>
      <t>日正在办理</t>
    </r>
    <r>
      <rPr>
        <sz val="28"/>
        <rFont val="Times New Roman"/>
        <charset val="0"/>
      </rPr>
      <t>4.9925</t>
    </r>
    <r>
      <rPr>
        <sz val="28"/>
        <rFont val="方正仿宋简体"/>
        <charset val="0"/>
      </rPr>
      <t>万元</t>
    </r>
  </si>
  <si>
    <r>
      <rPr>
        <sz val="28"/>
        <rFont val="方正仿宋简体"/>
        <charset val="0"/>
      </rPr>
      <t>水土保持方案未按规定报批，属于</t>
    </r>
    <r>
      <rPr>
        <sz val="28"/>
        <rFont val="Times New Roman"/>
        <charset val="0"/>
      </rPr>
      <t>“</t>
    </r>
    <r>
      <rPr>
        <sz val="28"/>
        <rFont val="方正仿宋简体"/>
        <charset val="0"/>
      </rPr>
      <t>未批先建</t>
    </r>
    <r>
      <rPr>
        <sz val="28"/>
        <rFont val="Times New Roman"/>
        <charset val="0"/>
      </rPr>
      <t>”</t>
    </r>
    <r>
      <rPr>
        <sz val="28"/>
        <rFont val="方正仿宋简体"/>
        <charset val="0"/>
      </rPr>
      <t>，已于</t>
    </r>
    <r>
      <rPr>
        <sz val="28"/>
        <rFont val="Times New Roman"/>
        <charset val="0"/>
      </rPr>
      <t>4</t>
    </r>
    <r>
      <rPr>
        <sz val="28"/>
        <rFont val="方正仿宋简体"/>
        <charset val="0"/>
      </rPr>
      <t>月</t>
    </r>
    <r>
      <rPr>
        <sz val="28"/>
        <rFont val="Times New Roman"/>
        <charset val="0"/>
      </rPr>
      <t>11</t>
    </r>
    <r>
      <rPr>
        <sz val="28"/>
        <rFont val="方正仿宋简体"/>
        <charset val="0"/>
      </rPr>
      <t>日完成整改。</t>
    </r>
  </si>
  <si>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日与新疆金故乡建筑工程服务有限责任公司签订合同，已于</t>
    </r>
    <r>
      <rPr>
        <sz val="28"/>
        <rFont val="Times New Roman"/>
        <charset val="0"/>
      </rPr>
      <t>4</t>
    </r>
    <r>
      <rPr>
        <sz val="28"/>
        <rFont val="方正仿宋简体"/>
        <charset val="0"/>
      </rPr>
      <t>月</t>
    </r>
    <r>
      <rPr>
        <sz val="28"/>
        <rFont val="Times New Roman"/>
        <charset val="0"/>
      </rPr>
      <t>9</t>
    </r>
    <r>
      <rPr>
        <sz val="28"/>
        <rFont val="方正仿宋简体"/>
        <charset val="0"/>
      </rPr>
      <t>日完工，已于</t>
    </r>
    <r>
      <rPr>
        <sz val="28"/>
        <rFont val="Times New Roman"/>
        <charset val="0"/>
      </rPr>
      <t>5</t>
    </r>
    <r>
      <rPr>
        <sz val="28"/>
        <rFont val="方正仿宋简体"/>
        <charset val="0"/>
      </rPr>
      <t>月</t>
    </r>
    <r>
      <rPr>
        <sz val="28"/>
        <rFont val="Times New Roman"/>
        <charset val="0"/>
      </rPr>
      <t>7</t>
    </r>
    <r>
      <rPr>
        <sz val="28"/>
        <rFont val="方正仿宋简体"/>
        <charset val="0"/>
      </rPr>
      <t>日县级联合验收。</t>
    </r>
  </si>
  <si>
    <r>
      <rPr>
        <sz val="24"/>
        <rFont val="方正仿宋简体"/>
        <charset val="0"/>
      </rPr>
      <t>已于</t>
    </r>
    <r>
      <rPr>
        <sz val="24"/>
        <rFont val="Times New Roman"/>
        <charset val="0"/>
      </rPr>
      <t>4</t>
    </r>
    <r>
      <rPr>
        <sz val="24"/>
        <rFont val="方正仿宋简体"/>
        <charset val="0"/>
      </rPr>
      <t>月</t>
    </r>
    <r>
      <rPr>
        <sz val="24"/>
        <rFont val="Times New Roman"/>
        <charset val="0"/>
      </rPr>
      <t>15</t>
    </r>
    <r>
      <rPr>
        <sz val="24"/>
        <rFont val="方正仿宋简体"/>
        <charset val="0"/>
      </rPr>
      <t>日与新疆隆泉建设集团有限公司签订合同，</t>
    </r>
    <r>
      <rPr>
        <sz val="24"/>
        <rFont val="Times New Roman"/>
        <charset val="0"/>
      </rPr>
      <t>4</t>
    </r>
    <r>
      <rPr>
        <sz val="24"/>
        <rFont val="方正仿宋简体"/>
        <charset val="0"/>
      </rPr>
      <t>月</t>
    </r>
    <r>
      <rPr>
        <sz val="24"/>
        <rFont val="Times New Roman"/>
        <charset val="0"/>
      </rPr>
      <t>28</t>
    </r>
    <r>
      <rPr>
        <sz val="24"/>
        <rFont val="方正仿宋简体"/>
        <charset val="0"/>
      </rPr>
      <t>日已办理施工许可证，目前调节水池已开挖完成、基础垫层防水砖台完成、钢筋捆绑完成，正在支模，下午浇筑混泥土，进度</t>
    </r>
    <r>
      <rPr>
        <sz val="24"/>
        <rFont val="Times New Roman"/>
        <charset val="0"/>
      </rPr>
      <t>40%</t>
    </r>
    <r>
      <rPr>
        <sz val="24"/>
        <rFont val="方正仿宋简体"/>
        <charset val="0"/>
      </rPr>
      <t>；生化组合池筏板钢筋绑扎，进度</t>
    </r>
    <r>
      <rPr>
        <sz val="24"/>
        <rFont val="Times New Roman"/>
        <charset val="0"/>
      </rPr>
      <t>25%</t>
    </r>
    <r>
      <rPr>
        <sz val="24"/>
        <rFont val="方正仿宋简体"/>
        <charset val="0"/>
      </rPr>
      <t>；综合车间，基凹开挖完成，垫层支模完成，下午浇筑混泥土，进度约</t>
    </r>
    <r>
      <rPr>
        <sz val="24"/>
        <rFont val="Times New Roman"/>
        <charset val="0"/>
      </rPr>
      <t>15%</t>
    </r>
    <r>
      <rPr>
        <sz val="24"/>
        <rFont val="方正仿宋简体"/>
        <charset val="0"/>
      </rPr>
      <t>；附属围墙开挖并短柱脱模施工，进度约</t>
    </r>
    <r>
      <rPr>
        <sz val="24"/>
        <rFont val="Times New Roman"/>
        <charset val="0"/>
      </rPr>
      <t>20%</t>
    </r>
    <r>
      <rPr>
        <sz val="24"/>
        <rFont val="方正仿宋简体"/>
        <charset val="0"/>
      </rPr>
      <t>，总体工程形象进度</t>
    </r>
    <r>
      <rPr>
        <sz val="24"/>
        <rFont val="Times New Roman"/>
        <charset val="0"/>
      </rPr>
      <t>30%</t>
    </r>
    <r>
      <rPr>
        <sz val="24"/>
        <rFont val="方正仿宋简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</si>
  <si>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4</t>
    </r>
    <r>
      <rPr>
        <sz val="28"/>
        <rFont val="方正仿宋简体"/>
        <charset val="0"/>
      </rPr>
      <t>日</t>
    </r>
    <r>
      <rPr>
        <sz val="28"/>
        <rFont val="Times New Roman"/>
        <charset val="0"/>
      </rPr>
      <t xml:space="preserve"> </t>
    </r>
    <r>
      <rPr>
        <sz val="28"/>
        <rFont val="方正仿宋简体"/>
        <charset val="0"/>
      </rPr>
      <t>新疆尚宇诚建筑工程有限公司签订合同，目前已硬化</t>
    </r>
    <r>
      <rPr>
        <sz val="28"/>
        <rFont val="Times New Roman"/>
        <charset val="0"/>
      </rPr>
      <t>15400</t>
    </r>
    <r>
      <rPr>
        <sz val="28"/>
        <rFont val="方正仿宋简体"/>
        <charset val="0"/>
      </rPr>
      <t>平方米，工程形象进度为</t>
    </r>
    <r>
      <rPr>
        <sz val="28"/>
        <rFont val="Times New Roman"/>
        <charset val="0"/>
      </rPr>
      <t>70%</t>
    </r>
    <r>
      <rPr>
        <sz val="28"/>
        <rFont val="方正仿宋简体"/>
        <charset val="0"/>
      </rPr>
      <t>。</t>
    </r>
  </si>
  <si>
    <r>
      <rPr>
        <sz val="28"/>
        <rFont val="方正仿宋简体"/>
        <charset val="0"/>
      </rPr>
      <t>正在办理</t>
    </r>
    <r>
      <rPr>
        <sz val="28"/>
        <rFont val="Times New Roman"/>
        <charset val="0"/>
      </rPr>
      <t>90.872722</t>
    </r>
    <r>
      <rPr>
        <sz val="28"/>
        <rFont val="方正仿宋简体"/>
        <charset val="0"/>
      </rPr>
      <t>万元</t>
    </r>
  </si>
  <si>
    <r>
      <rPr>
        <sz val="28"/>
        <rFont val="方正仿宋简体"/>
        <charset val="0"/>
      </rPr>
      <t>正在办理</t>
    </r>
    <r>
      <rPr>
        <sz val="28"/>
        <rFont val="Times New Roman"/>
        <charset val="0"/>
      </rPr>
      <t>386.687561</t>
    </r>
    <r>
      <rPr>
        <sz val="28"/>
        <rFont val="方正仿宋简体"/>
        <charset val="0"/>
      </rPr>
      <t>万元</t>
    </r>
  </si>
  <si>
    <r>
      <rPr>
        <sz val="28"/>
        <rFont val="方正仿宋简体"/>
        <charset val="0"/>
      </rPr>
      <t>正在办理</t>
    </r>
    <r>
      <rPr>
        <sz val="28"/>
        <rFont val="Times New Roman"/>
        <charset val="0"/>
      </rPr>
      <t>90.523017</t>
    </r>
    <r>
      <rPr>
        <sz val="28"/>
        <rFont val="方正仿宋简体"/>
        <charset val="0"/>
      </rPr>
      <t>万元</t>
    </r>
  </si>
  <si>
    <r>
      <rPr>
        <sz val="28"/>
        <rFont val="方正仿宋简体"/>
        <charset val="0"/>
      </rPr>
      <t>已于</t>
    </r>
    <r>
      <rPr>
        <sz val="28"/>
        <rFont val="Times New Roman"/>
        <charset val="0"/>
      </rPr>
      <t>5</t>
    </r>
    <r>
      <rPr>
        <sz val="28"/>
        <rFont val="方正仿宋简体"/>
        <charset val="0"/>
      </rPr>
      <t>月</t>
    </r>
    <r>
      <rPr>
        <sz val="28"/>
        <rFont val="Times New Roman"/>
        <charset val="0"/>
      </rPr>
      <t>15</t>
    </r>
    <r>
      <rPr>
        <sz val="28"/>
        <rFont val="方正仿宋简体"/>
        <charset val="0"/>
      </rPr>
      <t>日开标，</t>
    </r>
    <r>
      <rPr>
        <sz val="28"/>
        <rFont val="Times New Roman"/>
        <charset val="0"/>
      </rPr>
      <t>5</t>
    </r>
    <r>
      <rPr>
        <sz val="28"/>
        <rFont val="方正仿宋简体"/>
        <charset val="0"/>
      </rPr>
      <t>月</t>
    </r>
    <r>
      <rPr>
        <sz val="28"/>
        <rFont val="Times New Roman"/>
        <charset val="0"/>
      </rPr>
      <t>23</t>
    </r>
    <r>
      <rPr>
        <sz val="28"/>
        <rFont val="方正仿宋简体"/>
        <charset val="0"/>
      </rPr>
      <t>日中标结果公告，正在审定合同条款。</t>
    </r>
  </si>
  <si>
    <r>
      <rPr>
        <sz val="28"/>
        <rFont val="方正仿宋简体"/>
        <charset val="0"/>
      </rPr>
      <t>正在办理中央衔接资金</t>
    </r>
    <r>
      <rPr>
        <sz val="28"/>
        <rFont val="Times New Roman"/>
        <charset val="0"/>
      </rPr>
      <t>11.4</t>
    </r>
    <r>
      <rPr>
        <sz val="28"/>
        <rFont val="方正仿宋简体"/>
        <charset val="0"/>
      </rPr>
      <t>万元、自治区衔接资金</t>
    </r>
    <r>
      <rPr>
        <sz val="28"/>
        <rFont val="Times New Roman"/>
        <charset val="0"/>
      </rPr>
      <t>12.36</t>
    </r>
    <r>
      <rPr>
        <sz val="28"/>
        <rFont val="方正仿宋简体"/>
        <charset val="0"/>
      </rPr>
      <t>万元</t>
    </r>
  </si>
  <si>
    <r>
      <rPr>
        <sz val="28"/>
        <rFont val="方正仿宋简体"/>
        <charset val="0"/>
      </rPr>
      <t>目前已兑现</t>
    </r>
    <r>
      <rPr>
        <sz val="28"/>
        <rFont val="Times New Roman"/>
        <charset val="0"/>
      </rPr>
      <t>4-5</t>
    </r>
    <r>
      <rPr>
        <sz val="28"/>
        <rFont val="方正仿宋简体"/>
        <charset val="0"/>
      </rPr>
      <t>月份岗位补助资金。</t>
    </r>
  </si>
  <si>
    <r>
      <rPr>
        <sz val="28"/>
        <rFont val="方正仿宋简体"/>
        <charset val="0"/>
      </rPr>
      <t>已完工，已为</t>
    </r>
    <r>
      <rPr>
        <sz val="28"/>
        <rFont val="Times New Roman"/>
        <charset val="0"/>
      </rPr>
      <t>886</t>
    </r>
    <r>
      <rPr>
        <sz val="28"/>
        <rFont val="方正仿宋简体"/>
        <charset val="0"/>
      </rPr>
      <t>户符合条件农户拨付</t>
    </r>
    <r>
      <rPr>
        <sz val="28"/>
        <rFont val="Times New Roman"/>
        <charset val="0"/>
      </rPr>
      <t>79.74</t>
    </r>
    <r>
      <rPr>
        <sz val="28"/>
        <rFont val="方正仿宋简体"/>
        <charset val="0"/>
      </rPr>
      <t>万元。</t>
    </r>
  </si>
  <si>
    <r>
      <rPr>
        <sz val="28"/>
        <rFont val="方正仿宋简体"/>
        <charset val="0"/>
      </rPr>
      <t>已于</t>
    </r>
    <r>
      <rPr>
        <sz val="28"/>
        <rFont val="Times New Roman"/>
        <charset val="0"/>
      </rPr>
      <t>3</t>
    </r>
    <r>
      <rPr>
        <sz val="28"/>
        <rFont val="方正仿宋简体"/>
        <charset val="0"/>
      </rPr>
      <t>月</t>
    </r>
    <r>
      <rPr>
        <sz val="28"/>
        <rFont val="Times New Roman"/>
        <charset val="0"/>
      </rPr>
      <t>7</t>
    </r>
    <r>
      <rPr>
        <sz val="28"/>
        <rFont val="方正仿宋简体"/>
        <charset val="0"/>
      </rPr>
      <t>日进行采购意向公示，已确定合同条款，计划</t>
    </r>
    <r>
      <rPr>
        <sz val="28"/>
        <rFont val="Times New Roman"/>
        <charset val="0"/>
      </rPr>
      <t>5</t>
    </r>
    <r>
      <rPr>
        <sz val="28"/>
        <rFont val="方正仿宋简体"/>
        <charset val="0"/>
      </rPr>
      <t>月</t>
    </r>
    <r>
      <rPr>
        <sz val="28"/>
        <rFont val="Times New Roman"/>
        <charset val="0"/>
      </rPr>
      <t>22</t>
    </r>
    <r>
      <rPr>
        <sz val="28"/>
        <rFont val="方正仿宋简体"/>
        <charset val="0"/>
      </rPr>
      <t>日签订合同。</t>
    </r>
  </si>
  <si>
    <r>
      <rPr>
        <sz val="72"/>
        <rFont val="方正小标宋简体"/>
        <charset val="134"/>
      </rPr>
      <t>巴楚县</t>
    </r>
    <r>
      <rPr>
        <sz val="72"/>
        <rFont val="Times New Roman"/>
        <charset val="134"/>
      </rPr>
      <t>2024</t>
    </r>
    <r>
      <rPr>
        <sz val="72"/>
        <rFont val="方正小标宋简体"/>
        <charset val="134"/>
      </rPr>
      <t>年衔接资金施工项目统计表</t>
    </r>
  </si>
  <si>
    <t>合同签订企业名称</t>
  </si>
  <si>
    <t>项目经理</t>
  </si>
  <si>
    <t>施工合同价（万元）</t>
  </si>
  <si>
    <t>合同约定开工时间</t>
  </si>
  <si>
    <t>合同约定完工时间</t>
  </si>
  <si>
    <r>
      <rPr>
        <sz val="28"/>
        <rFont val="方正仿宋简体"/>
        <charset val="134"/>
      </rPr>
      <t>新疆神鹿水利水电工程有限公司</t>
    </r>
  </si>
  <si>
    <r>
      <rPr>
        <sz val="28"/>
        <rFont val="方正仿宋简体"/>
        <charset val="134"/>
      </rPr>
      <t>高志镇</t>
    </r>
  </si>
  <si>
    <r>
      <rPr>
        <sz val="28"/>
        <rFont val="方正仿宋简体"/>
        <charset val="134"/>
      </rPr>
      <t>余辉</t>
    </r>
  </si>
  <si>
    <r>
      <rPr>
        <sz val="28"/>
        <rFont val="方正仿宋简体"/>
        <charset val="134"/>
      </rPr>
      <t>高龙</t>
    </r>
  </si>
  <si>
    <r>
      <rPr>
        <sz val="28"/>
        <rFont val="方正仿宋简体"/>
        <charset val="134"/>
      </rPr>
      <t>香成东</t>
    </r>
  </si>
  <si>
    <r>
      <rPr>
        <sz val="28"/>
        <rFont val="方正仿宋简体"/>
        <charset val="134"/>
      </rPr>
      <t>周洋</t>
    </r>
  </si>
  <si>
    <r>
      <rPr>
        <sz val="28"/>
        <rFont val="方正仿宋简体"/>
        <charset val="134"/>
      </rPr>
      <t>梁亮</t>
    </r>
  </si>
  <si>
    <r>
      <rPr>
        <sz val="28"/>
        <rFont val="方正仿宋简体"/>
        <charset val="134"/>
      </rPr>
      <t>马云林</t>
    </r>
  </si>
  <si>
    <r>
      <rPr>
        <sz val="28"/>
        <rFont val="方正仿宋简体"/>
        <charset val="134"/>
      </rPr>
      <t>郑冲</t>
    </r>
  </si>
  <si>
    <r>
      <rPr>
        <sz val="28"/>
        <rFont val="方正仿宋简体"/>
        <charset val="134"/>
      </rPr>
      <t>邵光天</t>
    </r>
  </si>
  <si>
    <r>
      <rPr>
        <sz val="28"/>
        <rFont val="方正仿宋简体"/>
        <charset val="134"/>
      </rPr>
      <t>董波</t>
    </r>
  </si>
  <si>
    <r>
      <rPr>
        <sz val="28"/>
        <rFont val="方正仿宋简体"/>
        <charset val="134"/>
      </rPr>
      <t>巴楚县</t>
    </r>
    <r>
      <rPr>
        <sz val="28"/>
        <rFont val="Times New Roman"/>
        <charset val="134"/>
      </rPr>
      <t>2024</t>
    </r>
    <r>
      <rPr>
        <sz val="28"/>
        <rFont val="方正仿宋简体"/>
        <charset val="134"/>
      </rPr>
      <t>年色力布亚镇拜什吐普（</t>
    </r>
    <r>
      <rPr>
        <sz val="28"/>
        <rFont val="Times New Roman"/>
        <charset val="134"/>
      </rPr>
      <t>15</t>
    </r>
    <r>
      <rPr>
        <sz val="28"/>
        <rFont val="方正仿宋简体"/>
        <charset val="134"/>
      </rPr>
      <t>）村重点示范村建设项目（道路提升改造）</t>
    </r>
  </si>
  <si>
    <r>
      <rPr>
        <sz val="28"/>
        <rFont val="方正仿宋简体"/>
        <charset val="134"/>
      </rPr>
      <t>唐云飞</t>
    </r>
  </si>
  <si>
    <r>
      <rPr>
        <sz val="28"/>
        <rFont val="方正仿宋简体"/>
        <charset val="134"/>
      </rPr>
      <t>巴楚县</t>
    </r>
    <r>
      <rPr>
        <sz val="28"/>
        <rFont val="Times New Roman"/>
        <charset val="134"/>
      </rPr>
      <t>2024</t>
    </r>
    <r>
      <rPr>
        <sz val="28"/>
        <rFont val="方正仿宋简体"/>
        <charset val="134"/>
      </rPr>
      <t>年色力布亚镇拜什吐普（</t>
    </r>
    <r>
      <rPr>
        <sz val="28"/>
        <rFont val="Times New Roman"/>
        <charset val="134"/>
      </rPr>
      <t>15</t>
    </r>
    <r>
      <rPr>
        <sz val="28"/>
        <rFont val="方正仿宋简体"/>
        <charset val="134"/>
      </rPr>
      <t>）村重点示范村建设项目（新建污水管网）</t>
    </r>
  </si>
  <si>
    <r>
      <rPr>
        <sz val="28"/>
        <rFont val="方正仿宋简体"/>
        <charset val="134"/>
      </rPr>
      <t>杜亚威</t>
    </r>
  </si>
  <si>
    <r>
      <rPr>
        <sz val="28"/>
        <rFont val="方正仿宋简体"/>
        <charset val="134"/>
      </rPr>
      <t>巴楚县</t>
    </r>
    <r>
      <rPr>
        <sz val="28"/>
        <rFont val="Times New Roman"/>
        <charset val="134"/>
      </rPr>
      <t>2024</t>
    </r>
    <r>
      <rPr>
        <sz val="28"/>
        <rFont val="方正仿宋简体"/>
        <charset val="134"/>
      </rPr>
      <t>年色力布亚镇拜什吐普（</t>
    </r>
    <r>
      <rPr>
        <sz val="28"/>
        <rFont val="Times New Roman"/>
        <charset val="134"/>
      </rPr>
      <t>15</t>
    </r>
    <r>
      <rPr>
        <sz val="28"/>
        <rFont val="方正仿宋简体"/>
        <charset val="134"/>
      </rPr>
      <t>）村重点示范村建设项目（建设小市场）</t>
    </r>
  </si>
  <si>
    <r>
      <rPr>
        <sz val="28"/>
        <rFont val="方正仿宋简体"/>
        <charset val="134"/>
      </rPr>
      <t>郑丽菊</t>
    </r>
  </si>
  <si>
    <r>
      <rPr>
        <sz val="28"/>
        <rFont val="方正仿宋简体"/>
        <charset val="134"/>
      </rPr>
      <t>巴楚县</t>
    </r>
    <r>
      <rPr>
        <sz val="28"/>
        <rFont val="Times New Roman"/>
        <charset val="134"/>
      </rPr>
      <t>2024</t>
    </r>
    <r>
      <rPr>
        <sz val="28"/>
        <rFont val="方正仿宋简体"/>
        <charset val="134"/>
      </rPr>
      <t>年色力布亚镇拜什吐普（</t>
    </r>
    <r>
      <rPr>
        <sz val="28"/>
        <rFont val="Times New Roman"/>
        <charset val="134"/>
      </rPr>
      <t>15</t>
    </r>
    <r>
      <rPr>
        <sz val="28"/>
        <rFont val="方正仿宋简体"/>
        <charset val="134"/>
      </rPr>
      <t>）村重点示范村建设项目</t>
    </r>
    <r>
      <rPr>
        <sz val="28"/>
        <rFont val="Times New Roman"/>
        <charset val="134"/>
      </rPr>
      <t>(</t>
    </r>
    <r>
      <rPr>
        <sz val="28"/>
        <rFont val="方正仿宋简体"/>
        <charset val="134"/>
      </rPr>
      <t>土地碎片化整理</t>
    </r>
    <r>
      <rPr>
        <sz val="28"/>
        <rFont val="Times New Roman"/>
        <charset val="134"/>
      </rPr>
      <t>)</t>
    </r>
  </si>
  <si>
    <r>
      <rPr>
        <sz val="28"/>
        <rFont val="方正仿宋简体"/>
        <charset val="134"/>
      </rPr>
      <t>湖北万城永丰建设工程有限公司</t>
    </r>
  </si>
  <si>
    <r>
      <rPr>
        <sz val="28"/>
        <rFont val="方正仿宋简体"/>
        <charset val="134"/>
      </rPr>
      <t>谭湘平</t>
    </r>
  </si>
  <si>
    <r>
      <rPr>
        <sz val="28"/>
        <rFont val="方正仿宋简体"/>
        <charset val="134"/>
      </rPr>
      <t>张巍</t>
    </r>
  </si>
  <si>
    <r>
      <rPr>
        <sz val="28"/>
        <rFont val="方正仿宋简体"/>
        <charset val="134"/>
      </rPr>
      <t>朱贺</t>
    </r>
  </si>
  <si>
    <r>
      <rPr>
        <sz val="28"/>
        <rFont val="方正仿宋简体"/>
        <charset val="134"/>
      </rPr>
      <t>任士伟</t>
    </r>
  </si>
  <si>
    <r>
      <rPr>
        <sz val="28"/>
        <rFont val="方正仿宋简体"/>
        <charset val="134"/>
      </rPr>
      <t>王永均</t>
    </r>
  </si>
  <si>
    <r>
      <rPr>
        <sz val="28"/>
        <rFont val="方正仿宋简体"/>
        <charset val="0"/>
      </rPr>
      <t>新疆双源华盛水利电力工程有限公司</t>
    </r>
  </si>
  <si>
    <r>
      <rPr>
        <sz val="28"/>
        <rFont val="方正仿宋简体"/>
        <charset val="134"/>
      </rPr>
      <t>新疆中信虹雨建设工程有限公司</t>
    </r>
  </si>
  <si>
    <r>
      <rPr>
        <sz val="28"/>
        <rFont val="方正仿宋简体"/>
        <charset val="134"/>
      </rPr>
      <t>贾云霞</t>
    </r>
  </si>
  <si>
    <r>
      <rPr>
        <sz val="28"/>
        <rFont val="方正仿宋简体"/>
        <charset val="134"/>
      </rPr>
      <t>于修凯</t>
    </r>
  </si>
  <si>
    <r>
      <rPr>
        <sz val="28"/>
        <rFont val="方正仿宋简体"/>
        <charset val="134"/>
      </rPr>
      <t>詹春光</t>
    </r>
  </si>
  <si>
    <r>
      <rPr>
        <sz val="28"/>
        <rFont val="方正仿宋简体"/>
        <charset val="0"/>
      </rPr>
      <t>多来提巴格乡</t>
    </r>
  </si>
  <si>
    <r>
      <rPr>
        <sz val="28"/>
        <rFont val="方正仿宋简体"/>
        <charset val="134"/>
      </rPr>
      <t>张武凯</t>
    </r>
  </si>
  <si>
    <r>
      <rPr>
        <sz val="28"/>
        <rFont val="方正仿宋简体"/>
        <charset val="134"/>
      </rPr>
      <t>巴楚县多来提巴格乡恰江（</t>
    </r>
    <r>
      <rPr>
        <sz val="28"/>
        <rFont val="Times New Roman"/>
        <charset val="134"/>
      </rPr>
      <t>4</t>
    </r>
    <r>
      <rPr>
        <sz val="28"/>
        <rFont val="方正仿宋简体"/>
        <charset val="134"/>
      </rPr>
      <t>）村重点示范村建设项目（污水管网）</t>
    </r>
  </si>
  <si>
    <r>
      <rPr>
        <sz val="28"/>
        <rFont val="方正仿宋简体"/>
        <charset val="134"/>
      </rPr>
      <t>马宏强</t>
    </r>
  </si>
  <si>
    <r>
      <rPr>
        <sz val="28"/>
        <rFont val="方正仿宋简体"/>
        <charset val="134"/>
      </rPr>
      <t>巴楚县多来提巴格乡恰江（</t>
    </r>
    <r>
      <rPr>
        <sz val="28"/>
        <rFont val="Times New Roman"/>
        <charset val="134"/>
      </rPr>
      <t>4</t>
    </r>
    <r>
      <rPr>
        <sz val="28"/>
        <rFont val="方正仿宋简体"/>
        <charset val="134"/>
      </rPr>
      <t>）村重点示范村建设项目（茄子加工厂）</t>
    </r>
  </si>
  <si>
    <r>
      <rPr>
        <sz val="28"/>
        <rFont val="方正仿宋简体"/>
        <charset val="134"/>
      </rPr>
      <t>新疆水夫建筑工程有限公司</t>
    </r>
  </si>
  <si>
    <r>
      <rPr>
        <sz val="28"/>
        <rFont val="方正仿宋简体"/>
        <charset val="134"/>
      </rPr>
      <t>贾金玲</t>
    </r>
  </si>
  <si>
    <r>
      <rPr>
        <sz val="28"/>
        <rFont val="方正仿宋简体"/>
        <charset val="134"/>
      </rPr>
      <t>巴楚县多来提巴格乡恰江（</t>
    </r>
    <r>
      <rPr>
        <sz val="28"/>
        <rFont val="Times New Roman"/>
        <charset val="134"/>
      </rPr>
      <t>4</t>
    </r>
    <r>
      <rPr>
        <sz val="28"/>
        <rFont val="方正仿宋简体"/>
        <charset val="134"/>
      </rPr>
      <t>）村重点示范村建设项目（土地碎片化整理）</t>
    </r>
  </si>
  <si>
    <r>
      <rPr>
        <sz val="28"/>
        <rFont val="方正仿宋简体"/>
        <charset val="0"/>
      </rPr>
      <t>新疆尚宇诚建筑工程有限公司</t>
    </r>
  </si>
  <si>
    <r>
      <rPr>
        <sz val="28"/>
        <rFont val="方正仿宋简体"/>
        <charset val="134"/>
      </rPr>
      <t>朱师娟</t>
    </r>
  </si>
  <si>
    <r>
      <rPr>
        <sz val="28"/>
        <rFont val="方正仿宋简体"/>
        <charset val="134"/>
      </rPr>
      <t>巴楚县</t>
    </r>
    <r>
      <rPr>
        <sz val="28"/>
        <rFont val="Times New Roman"/>
        <charset val="134"/>
      </rPr>
      <t>2024</t>
    </r>
    <r>
      <rPr>
        <sz val="28"/>
        <rFont val="方正仿宋简体"/>
        <charset val="134"/>
      </rPr>
      <t>年恰尔巴格乡其盖里克（</t>
    </r>
    <r>
      <rPr>
        <sz val="28"/>
        <rFont val="Times New Roman"/>
        <charset val="134"/>
      </rPr>
      <t>12</t>
    </r>
    <r>
      <rPr>
        <sz val="28"/>
        <rFont val="方正仿宋简体"/>
        <charset val="134"/>
      </rPr>
      <t>）村重点示范村建设项目（污水管网）</t>
    </r>
  </si>
  <si>
    <r>
      <rPr>
        <sz val="28"/>
        <rFont val="方正仿宋简体"/>
        <charset val="134"/>
      </rPr>
      <t>杨德民</t>
    </r>
  </si>
  <si>
    <r>
      <rPr>
        <sz val="28"/>
        <rFont val="方正仿宋简体"/>
        <charset val="134"/>
      </rPr>
      <t>巴楚县</t>
    </r>
    <r>
      <rPr>
        <sz val="28"/>
        <rFont val="Times New Roman"/>
        <charset val="134"/>
      </rPr>
      <t>2024</t>
    </r>
    <r>
      <rPr>
        <sz val="28"/>
        <rFont val="方正仿宋简体"/>
        <charset val="134"/>
      </rPr>
      <t>年恰尔巴格乡其盖里克（</t>
    </r>
    <r>
      <rPr>
        <sz val="28"/>
        <rFont val="Times New Roman"/>
        <charset val="134"/>
      </rPr>
      <t>12</t>
    </r>
    <r>
      <rPr>
        <sz val="28"/>
        <rFont val="方正仿宋简体"/>
        <charset val="134"/>
      </rPr>
      <t>）村重点示范村建设项目（产业配套设施）</t>
    </r>
  </si>
  <si>
    <r>
      <rPr>
        <sz val="28"/>
        <rFont val="方正仿宋简体"/>
        <charset val="134"/>
      </rPr>
      <t>胡万平</t>
    </r>
  </si>
  <si>
    <r>
      <rPr>
        <sz val="28"/>
        <rFont val="方正仿宋简体"/>
        <charset val="134"/>
      </rPr>
      <t>巴楚县</t>
    </r>
    <r>
      <rPr>
        <sz val="28"/>
        <rFont val="Times New Roman"/>
        <charset val="134"/>
      </rPr>
      <t>2024</t>
    </r>
    <r>
      <rPr>
        <sz val="28"/>
        <rFont val="方正仿宋简体"/>
        <charset val="134"/>
      </rPr>
      <t>年恰尔巴格乡其盖里克（</t>
    </r>
    <r>
      <rPr>
        <sz val="28"/>
        <rFont val="Times New Roman"/>
        <charset val="134"/>
      </rPr>
      <t>12</t>
    </r>
    <r>
      <rPr>
        <sz val="28"/>
        <rFont val="方正仿宋简体"/>
        <charset val="134"/>
      </rPr>
      <t>）村重点示范村建设项目（小市场附属用房）</t>
    </r>
  </si>
  <si>
    <r>
      <rPr>
        <sz val="28"/>
        <rFont val="方正仿宋简体"/>
        <charset val="134"/>
      </rPr>
      <t>杨凤玲</t>
    </r>
    <r>
      <rPr>
        <sz val="28"/>
        <rFont val="Times New Roman"/>
        <charset val="134"/>
      </rPr>
      <t xml:space="preserve"> </t>
    </r>
  </si>
  <si>
    <r>
      <rPr>
        <sz val="28"/>
        <rFont val="方正仿宋简体"/>
        <charset val="134"/>
      </rPr>
      <t>巴楚县</t>
    </r>
    <r>
      <rPr>
        <sz val="28"/>
        <rFont val="Times New Roman"/>
        <charset val="134"/>
      </rPr>
      <t>2024</t>
    </r>
    <r>
      <rPr>
        <sz val="28"/>
        <rFont val="方正仿宋简体"/>
        <charset val="134"/>
      </rPr>
      <t>年恰尔巴格乡其盖里克（</t>
    </r>
    <r>
      <rPr>
        <sz val="28"/>
        <rFont val="Times New Roman"/>
        <charset val="134"/>
      </rPr>
      <t>12</t>
    </r>
    <r>
      <rPr>
        <sz val="28"/>
        <rFont val="方正仿宋简体"/>
        <charset val="134"/>
      </rPr>
      <t>）村重点示范村建设项目（土地碎片化整理及防渗渠）</t>
    </r>
  </si>
  <si>
    <r>
      <rPr>
        <sz val="28"/>
        <rFont val="方正仿宋简体"/>
        <charset val="134"/>
      </rPr>
      <t>新疆正远恒基水利工程有限公司</t>
    </r>
  </si>
  <si>
    <r>
      <rPr>
        <sz val="28"/>
        <rFont val="方正仿宋简体"/>
        <charset val="134"/>
      </rPr>
      <t>魏欢</t>
    </r>
  </si>
  <si>
    <r>
      <rPr>
        <sz val="28"/>
        <rFont val="方正仿宋简体"/>
        <charset val="134"/>
      </rPr>
      <t>王江丽</t>
    </r>
  </si>
  <si>
    <r>
      <rPr>
        <sz val="28"/>
        <rFont val="方正仿宋简体"/>
        <charset val="134"/>
      </rPr>
      <t>巴楚县久瑞建筑工程有限公司</t>
    </r>
  </si>
  <si>
    <r>
      <rPr>
        <sz val="28"/>
        <rFont val="方正仿宋简体"/>
        <charset val="134"/>
      </rPr>
      <t>齐延存</t>
    </r>
  </si>
  <si>
    <r>
      <rPr>
        <sz val="28"/>
        <rFont val="方正仿宋简体"/>
        <charset val="134"/>
      </rPr>
      <t>刘杨</t>
    </r>
  </si>
  <si>
    <r>
      <rPr>
        <sz val="28"/>
        <rFont val="方正仿宋简体"/>
        <charset val="134"/>
      </rPr>
      <t>李丹</t>
    </r>
  </si>
  <si>
    <r>
      <rPr>
        <sz val="28"/>
        <rFont val="方正仿宋简体"/>
        <charset val="134"/>
      </rPr>
      <t>郑勇</t>
    </r>
  </si>
  <si>
    <r>
      <rPr>
        <sz val="28"/>
        <rFont val="方正仿宋简体"/>
        <charset val="134"/>
      </rPr>
      <t>陕西远景工程有限公司</t>
    </r>
  </si>
  <si>
    <r>
      <rPr>
        <sz val="28"/>
        <rFont val="方正仿宋简体"/>
        <charset val="134"/>
      </rPr>
      <t>何健</t>
    </r>
  </si>
  <si>
    <r>
      <rPr>
        <sz val="28"/>
        <rFont val="方正仿宋简体"/>
        <charset val="0"/>
      </rPr>
      <t>河南志鹏水利水电工程有限公司</t>
    </r>
  </si>
  <si>
    <r>
      <rPr>
        <sz val="28"/>
        <rFont val="方正仿宋简体"/>
        <charset val="134"/>
      </rPr>
      <t>马辉</t>
    </r>
  </si>
  <si>
    <r>
      <rPr>
        <sz val="28"/>
        <rFont val="方正仿宋简体"/>
        <charset val="134"/>
      </rPr>
      <t>巴楚县阿瓦提镇及琼库尔恰克乡排渠疏通建设项目</t>
    </r>
  </si>
  <si>
    <r>
      <rPr>
        <sz val="28"/>
        <rFont val="方正仿宋简体"/>
        <charset val="134"/>
      </rPr>
      <t>杨宝梅</t>
    </r>
  </si>
  <si>
    <r>
      <rPr>
        <sz val="28"/>
        <rFont val="方正仿宋简体"/>
        <charset val="134"/>
      </rPr>
      <t>喀什地区巴楚县阿纳库勒产业园厂房建设项目</t>
    </r>
  </si>
  <si>
    <r>
      <rPr>
        <sz val="28"/>
        <rFont val="方正仿宋简体"/>
        <charset val="134"/>
      </rPr>
      <t>马建</t>
    </r>
  </si>
  <si>
    <r>
      <rPr>
        <sz val="28"/>
        <rFont val="方正仿宋简体"/>
        <charset val="0"/>
      </rPr>
      <t>永升建设集团有限公司</t>
    </r>
  </si>
  <si>
    <r>
      <rPr>
        <sz val="28"/>
        <rFont val="方正仿宋简体"/>
        <charset val="134"/>
      </rPr>
      <t>陈勋卓</t>
    </r>
  </si>
  <si>
    <r>
      <rPr>
        <sz val="28"/>
        <rFont val="方正仿宋简体"/>
        <charset val="134"/>
      </rPr>
      <t>巴楚县</t>
    </r>
    <r>
      <rPr>
        <sz val="28"/>
        <rFont val="Times New Roman"/>
        <charset val="134"/>
      </rPr>
      <t>2024</t>
    </r>
    <r>
      <rPr>
        <sz val="28"/>
        <rFont val="方正仿宋简体"/>
        <charset val="134"/>
      </rPr>
      <t>年村组道路建设项目第一合同段</t>
    </r>
  </si>
  <si>
    <r>
      <rPr>
        <sz val="24"/>
        <rFont val="方正仿宋简体"/>
        <charset val="0"/>
      </rPr>
      <t>新疆鸿泰建设工程有限公司</t>
    </r>
  </si>
  <si>
    <r>
      <rPr>
        <sz val="28"/>
        <rFont val="方正仿宋简体"/>
        <charset val="134"/>
      </rPr>
      <t>孙志强</t>
    </r>
  </si>
  <si>
    <r>
      <rPr>
        <sz val="28"/>
        <rFont val="方正仿宋简体"/>
        <charset val="134"/>
      </rPr>
      <t>巴楚县</t>
    </r>
    <r>
      <rPr>
        <sz val="28"/>
        <rFont val="Times New Roman"/>
        <charset val="134"/>
      </rPr>
      <t>2024</t>
    </r>
    <r>
      <rPr>
        <sz val="28"/>
        <rFont val="方正仿宋简体"/>
        <charset val="134"/>
      </rPr>
      <t>年村组道路建设项目第二合同段</t>
    </r>
  </si>
  <si>
    <r>
      <rPr>
        <sz val="24"/>
        <rFont val="方正仿宋简体"/>
        <charset val="0"/>
      </rPr>
      <t>新疆祥顺建设工程有限公司</t>
    </r>
  </si>
  <si>
    <r>
      <rPr>
        <sz val="28"/>
        <rFont val="方正仿宋简体"/>
        <charset val="134"/>
      </rPr>
      <t>陈付坤</t>
    </r>
  </si>
  <si>
    <r>
      <rPr>
        <sz val="28"/>
        <rFont val="方正仿宋简体"/>
        <charset val="134"/>
      </rPr>
      <t>巴楚县</t>
    </r>
    <r>
      <rPr>
        <sz val="28"/>
        <rFont val="Times New Roman"/>
        <charset val="134"/>
      </rPr>
      <t>2024</t>
    </r>
    <r>
      <rPr>
        <sz val="28"/>
        <rFont val="方正仿宋简体"/>
        <charset val="134"/>
      </rPr>
      <t>年村组道路建设项目第三合同段</t>
    </r>
  </si>
  <si>
    <r>
      <rPr>
        <sz val="24"/>
        <rFont val="方正仿宋简体"/>
        <charset val="0"/>
      </rPr>
      <t>新疆旭世路桥有限公司</t>
    </r>
  </si>
  <si>
    <r>
      <rPr>
        <sz val="28"/>
        <rFont val="方正仿宋简体"/>
        <charset val="134"/>
      </rPr>
      <t>石菱</t>
    </r>
  </si>
  <si>
    <r>
      <rPr>
        <sz val="24"/>
        <rFont val="方正仿宋简体"/>
        <charset val="0"/>
      </rPr>
      <t>新疆开凯建设工程有限公司</t>
    </r>
  </si>
  <si>
    <r>
      <rPr>
        <sz val="28"/>
        <rFont val="方正仿宋简体"/>
        <charset val="134"/>
      </rPr>
      <t>王晓敏</t>
    </r>
  </si>
  <si>
    <r>
      <rPr>
        <sz val="28"/>
        <rFont val="方正仿宋简体"/>
        <charset val="134"/>
      </rPr>
      <t>骆晓峰</t>
    </r>
  </si>
  <si>
    <r>
      <rPr>
        <sz val="28"/>
        <rFont val="方正仿宋简体"/>
        <charset val="0"/>
      </rPr>
      <t>新疆裕盛源建筑安装有限公司</t>
    </r>
  </si>
  <si>
    <r>
      <rPr>
        <sz val="28"/>
        <rFont val="方正仿宋简体"/>
        <charset val="134"/>
      </rPr>
      <t>吴平</t>
    </r>
  </si>
  <si>
    <r>
      <rPr>
        <sz val="28"/>
        <rFont val="方正仿宋简体"/>
        <charset val="0"/>
      </rPr>
      <t>唐立工程技术有限公司</t>
    </r>
  </si>
  <si>
    <r>
      <rPr>
        <sz val="28"/>
        <rFont val="方正仿宋简体"/>
        <charset val="134"/>
      </rPr>
      <t>苟勃</t>
    </r>
  </si>
  <si>
    <r>
      <rPr>
        <b/>
        <sz val="26"/>
        <rFont val="方正小标宋简体"/>
        <charset val="134"/>
      </rPr>
      <t>项目建设单位</t>
    </r>
  </si>
  <si>
    <r>
      <rPr>
        <b/>
        <sz val="26"/>
        <rFont val="方正小标宋简体"/>
        <charset val="134"/>
      </rPr>
      <t>招标控制价（万元）</t>
    </r>
  </si>
  <si>
    <r>
      <rPr>
        <b/>
        <sz val="26"/>
        <rFont val="方正小标宋简体"/>
        <charset val="134"/>
      </rPr>
      <t>施工或采购合同价（万元）</t>
    </r>
  </si>
  <si>
    <r>
      <rPr>
        <b/>
        <sz val="26"/>
        <rFont val="方正小标宋简体"/>
        <charset val="134"/>
      </rPr>
      <t>发改委批复前期费用（万元）</t>
    </r>
  </si>
  <si>
    <r>
      <rPr>
        <b/>
        <sz val="26"/>
        <rFont val="方正小标宋简体"/>
        <charset val="134"/>
      </rPr>
      <t>工程款或采购款实际支付进度</t>
    </r>
  </si>
  <si>
    <r>
      <rPr>
        <b/>
        <sz val="26"/>
        <rFont val="方正小标宋简体"/>
        <charset val="134"/>
      </rPr>
      <t>预计结余资金（</t>
    </r>
    <r>
      <rPr>
        <b/>
        <sz val="26"/>
        <rFont val="Times New Roman"/>
        <charset val="134"/>
      </rPr>
      <t>=</t>
    </r>
    <r>
      <rPr>
        <b/>
        <sz val="26"/>
        <rFont val="方正小标宋简体"/>
        <charset val="134"/>
      </rPr>
      <t>安排资金</t>
    </r>
    <r>
      <rPr>
        <b/>
        <sz val="26"/>
        <rFont val="Times New Roman"/>
        <charset val="134"/>
      </rPr>
      <t>-</t>
    </r>
    <r>
      <rPr>
        <b/>
        <sz val="26"/>
        <rFont val="方正小标宋简体"/>
        <charset val="134"/>
      </rPr>
      <t>招标控制价或合同价</t>
    </r>
    <r>
      <rPr>
        <b/>
        <sz val="26"/>
        <rFont val="Times New Roman"/>
        <charset val="134"/>
      </rPr>
      <t>-</t>
    </r>
    <r>
      <rPr>
        <b/>
        <sz val="26"/>
        <rFont val="方正小标宋简体"/>
        <charset val="134"/>
      </rPr>
      <t>前期费用）</t>
    </r>
  </si>
  <si>
    <r>
      <rPr>
        <b/>
        <sz val="26"/>
        <rFont val="方正小标宋简体"/>
        <charset val="134"/>
      </rPr>
      <t>项目进度</t>
    </r>
    <r>
      <rPr>
        <b/>
        <sz val="26"/>
        <rFont val="Times New Roman"/>
        <charset val="134"/>
      </rPr>
      <t>(5</t>
    </r>
    <r>
      <rPr>
        <b/>
        <sz val="26"/>
        <rFont val="方正小标宋简体"/>
        <charset val="134"/>
      </rPr>
      <t>月</t>
    </r>
    <r>
      <rPr>
        <b/>
        <sz val="26"/>
        <rFont val="Times New Roman"/>
        <charset val="134"/>
      </rPr>
      <t>27</t>
    </r>
    <r>
      <rPr>
        <b/>
        <sz val="26"/>
        <rFont val="方正小标宋简体"/>
        <charset val="134"/>
      </rPr>
      <t>日）</t>
    </r>
  </si>
  <si>
    <r>
      <rPr>
        <b/>
        <sz val="26"/>
        <rFont val="方正小标宋简体"/>
        <charset val="134"/>
      </rPr>
      <t>本月下达资金支付任务未完成额度</t>
    </r>
  </si>
  <si>
    <r>
      <rPr>
        <b/>
        <sz val="26"/>
        <rFont val="方正小标宋简体"/>
        <charset val="0"/>
      </rPr>
      <t>备注</t>
    </r>
  </si>
  <si>
    <r>
      <rPr>
        <b/>
        <sz val="28"/>
        <rFont val="方正小标宋简体"/>
        <charset val="134"/>
      </rPr>
      <t>合计</t>
    </r>
  </si>
  <si>
    <r>
      <rPr>
        <b/>
        <sz val="28"/>
        <rFont val="方正小标宋简体"/>
        <charset val="0"/>
      </rPr>
      <t>小计</t>
    </r>
  </si>
  <si>
    <r>
      <rPr>
        <sz val="72"/>
        <rFont val="方正小标宋简体"/>
        <charset val="134"/>
      </rPr>
      <t>巴楚县</t>
    </r>
    <r>
      <rPr>
        <sz val="72"/>
        <rFont val="Times New Roman"/>
        <charset val="134"/>
      </rPr>
      <t>2024</t>
    </r>
    <r>
      <rPr>
        <sz val="72"/>
        <rFont val="方正小标宋简体"/>
        <charset val="134"/>
      </rPr>
      <t>年财政衔接推进乡村振兴补助资金（巩固拓展脱贫攻坚成果和乡村振兴任务）项目统计表</t>
    </r>
  </si>
  <si>
    <t>项目进度(4月16日）</t>
  </si>
  <si>
    <r>
      <rPr>
        <sz val="28"/>
        <rFont val="方正仿宋简体"/>
        <charset val="0"/>
      </rPr>
      <t>已于</t>
    </r>
    <r>
      <rPr>
        <sz val="28"/>
        <rFont val="Times New Roman"/>
        <charset val="0"/>
      </rPr>
      <t>4</t>
    </r>
    <r>
      <rPr>
        <sz val="28"/>
        <rFont val="方正仿宋简体"/>
        <charset val="0"/>
      </rPr>
      <t>月</t>
    </r>
    <r>
      <rPr>
        <sz val="28"/>
        <rFont val="Times New Roman"/>
        <charset val="0"/>
      </rPr>
      <t>11</t>
    </r>
    <r>
      <rPr>
        <sz val="28"/>
        <rFont val="方正仿宋简体"/>
        <charset val="0"/>
      </rPr>
      <t>日已办理施工许可证，目前已完成基础开挖，正在进行基础垫层支模</t>
    </r>
    <r>
      <rPr>
        <b/>
        <sz val="28"/>
        <rFont val="方正仿宋简体"/>
        <charset val="0"/>
      </rPr>
      <t>。</t>
    </r>
    <r>
      <rPr>
        <sz val="28"/>
        <rFont val="方正仿宋简体"/>
        <charset val="0"/>
      </rPr>
      <t>工程形象进度</t>
    </r>
    <r>
      <rPr>
        <sz val="28"/>
        <rFont val="Times New Roman"/>
        <charset val="0"/>
      </rPr>
      <t>10%</t>
    </r>
  </si>
  <si>
    <r>
      <rPr>
        <sz val="28"/>
        <rFont val="方正仿宋简体"/>
        <charset val="0"/>
      </rPr>
      <t>已于</t>
    </r>
    <r>
      <rPr>
        <sz val="28"/>
        <rFont val="Times New Roman"/>
        <charset val="0"/>
      </rPr>
      <t>3</t>
    </r>
    <r>
      <rPr>
        <sz val="28"/>
        <rFont val="方正仿宋简体"/>
        <charset val="0"/>
      </rPr>
      <t>月</t>
    </r>
    <r>
      <rPr>
        <sz val="28"/>
        <rFont val="Times New Roman"/>
        <charset val="0"/>
      </rPr>
      <t>27</t>
    </r>
    <r>
      <rPr>
        <sz val="28"/>
        <rFont val="方正仿宋简体"/>
        <charset val="0"/>
      </rPr>
      <t>日完成施工许可证办理，目前已完成</t>
    </r>
    <r>
      <rPr>
        <sz val="28"/>
        <rFont val="Times New Roman"/>
        <charset val="0"/>
      </rPr>
      <t>Dn300</t>
    </r>
    <r>
      <rPr>
        <sz val="28"/>
        <rFont val="方正仿宋简体"/>
        <charset val="0"/>
      </rPr>
      <t>主管道开挖与埋设</t>
    </r>
    <r>
      <rPr>
        <sz val="28"/>
        <rFont val="Times New Roman"/>
        <charset val="0"/>
      </rPr>
      <t>1934</t>
    </r>
    <r>
      <rPr>
        <sz val="28"/>
        <rFont val="方正仿宋简体"/>
        <charset val="0"/>
      </rPr>
      <t>米、检查井安装</t>
    </r>
    <r>
      <rPr>
        <sz val="28"/>
        <rFont val="Times New Roman"/>
        <charset val="0"/>
      </rPr>
      <t>72</t>
    </r>
    <r>
      <rPr>
        <sz val="28"/>
        <rFont val="方正仿宋简体"/>
        <charset val="0"/>
      </rPr>
      <t>座、降水井完成</t>
    </r>
    <r>
      <rPr>
        <sz val="28"/>
        <rFont val="Times New Roman"/>
        <charset val="0"/>
      </rPr>
      <t>10</t>
    </r>
    <r>
      <rPr>
        <sz val="28"/>
        <rFont val="方正仿宋简体"/>
        <charset val="0"/>
      </rPr>
      <t>个，工程形象进度为</t>
    </r>
    <r>
      <rPr>
        <sz val="28"/>
        <rFont val="Times New Roman"/>
        <charset val="0"/>
      </rPr>
      <t>30%</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</si>
  <si>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日与新疆忠浩建设工程有限公司签订合同，正在开完沉砂池地基，工程形象进度</t>
    </r>
    <r>
      <rPr>
        <sz val="28"/>
        <rFont val="Times New Roman"/>
        <charset val="0"/>
      </rPr>
      <t>10%</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</si>
  <si>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3</t>
    </r>
    <r>
      <rPr>
        <sz val="28"/>
        <rFont val="方正仿宋简体"/>
        <charset val="0"/>
      </rPr>
      <t>日与新疆神鹿水利水电工程有限公司签订合同，基础已完成，正在搭建主体模板，工程形象进度为</t>
    </r>
    <r>
      <rPr>
        <sz val="28"/>
        <rFont val="Times New Roman"/>
        <charset val="0"/>
      </rPr>
      <t>40%</t>
    </r>
    <r>
      <rPr>
        <sz val="28"/>
        <rFont val="方正仿宋简体"/>
        <charset val="0"/>
      </rPr>
      <t>。</t>
    </r>
  </si>
  <si>
    <r>
      <rPr>
        <sz val="28"/>
        <rFont val="方正仿宋简体"/>
        <charset val="0"/>
      </rPr>
      <t>于</t>
    </r>
    <r>
      <rPr>
        <sz val="28"/>
        <rFont val="Times New Roman"/>
        <charset val="0"/>
      </rPr>
      <t>3</t>
    </r>
    <r>
      <rPr>
        <sz val="28"/>
        <rFont val="方正仿宋简体"/>
        <charset val="0"/>
      </rPr>
      <t>月</t>
    </r>
    <r>
      <rPr>
        <sz val="28"/>
        <rFont val="Times New Roman"/>
        <charset val="0"/>
      </rPr>
      <t>15</t>
    </r>
    <r>
      <rPr>
        <sz val="28"/>
        <rFont val="方正仿宋简体"/>
        <charset val="0"/>
      </rPr>
      <t>日与新疆神龙建设工程有限责任公司签订合同，已完成工程形象进度的</t>
    </r>
    <r>
      <rPr>
        <sz val="28"/>
        <rFont val="Times New Roman"/>
        <charset val="0"/>
      </rPr>
      <t>10%</t>
    </r>
    <r>
      <rPr>
        <sz val="28"/>
        <rFont val="方正仿宋简体"/>
        <charset val="0"/>
      </rPr>
      <t>。</t>
    </r>
  </si>
  <si>
    <r>
      <rPr>
        <sz val="28"/>
        <rFont val="方正仿宋简体"/>
        <charset val="134"/>
      </rPr>
      <t>已于</t>
    </r>
    <r>
      <rPr>
        <sz val="28"/>
        <rFont val="Times New Roman"/>
        <charset val="134"/>
      </rPr>
      <t>4</t>
    </r>
    <r>
      <rPr>
        <sz val="28"/>
        <rFont val="方正仿宋简体"/>
        <charset val="134"/>
      </rPr>
      <t>月</t>
    </r>
    <r>
      <rPr>
        <sz val="28"/>
        <rFont val="Times New Roman"/>
        <charset val="134"/>
      </rPr>
      <t>8</t>
    </r>
    <r>
      <rPr>
        <sz val="28"/>
        <rFont val="方正仿宋简体"/>
        <charset val="134"/>
      </rPr>
      <t>日与新疆中信虹雨建设工程有限公司签订合同，正在办理施工许可证。</t>
    </r>
  </si>
  <si>
    <r>
      <rPr>
        <sz val="28"/>
        <rFont val="方正仿宋简体"/>
        <charset val="134"/>
      </rPr>
      <t>已于</t>
    </r>
    <r>
      <rPr>
        <sz val="28"/>
        <rFont val="Times New Roman"/>
        <charset val="134"/>
      </rPr>
      <t>3</t>
    </r>
    <r>
      <rPr>
        <sz val="28"/>
        <rFont val="方正仿宋简体"/>
        <charset val="134"/>
      </rPr>
      <t>月</t>
    </r>
    <r>
      <rPr>
        <sz val="28"/>
        <rFont val="Times New Roman"/>
        <charset val="134"/>
      </rPr>
      <t>31</t>
    </r>
    <r>
      <rPr>
        <sz val="28"/>
        <rFont val="方正仿宋简体"/>
        <charset val="134"/>
      </rPr>
      <t>日与皓泰工程建设集团有限公司签订合同，</t>
    </r>
    <r>
      <rPr>
        <sz val="28"/>
        <rFont val="Times New Roman"/>
        <charset val="134"/>
      </rPr>
      <t>4</t>
    </r>
    <r>
      <rPr>
        <sz val="28"/>
        <rFont val="方正仿宋简体"/>
        <charset val="134"/>
      </rPr>
      <t>月</t>
    </r>
    <r>
      <rPr>
        <sz val="28"/>
        <rFont val="Times New Roman"/>
        <charset val="134"/>
      </rPr>
      <t>3</t>
    </r>
    <r>
      <rPr>
        <sz val="28"/>
        <rFont val="方正仿宋简体"/>
        <charset val="134"/>
      </rPr>
      <t>日完成施工许可证办理，目前施工材料已准备齐全。</t>
    </r>
  </si>
  <si>
    <r>
      <rPr>
        <sz val="28"/>
        <rFont val="方正仿宋简体"/>
        <charset val="0"/>
      </rPr>
      <t>已于</t>
    </r>
    <r>
      <rPr>
        <sz val="28"/>
        <rFont val="Times New Roman"/>
        <charset val="0"/>
      </rPr>
      <t>2</t>
    </r>
    <r>
      <rPr>
        <sz val="28"/>
        <rFont val="方正仿宋简体"/>
        <charset val="0"/>
      </rPr>
      <t>月</t>
    </r>
    <r>
      <rPr>
        <sz val="28"/>
        <rFont val="Times New Roman"/>
        <charset val="0"/>
      </rPr>
      <t>18</t>
    </r>
    <r>
      <rPr>
        <sz val="28"/>
        <rFont val="方正仿宋简体"/>
        <charset val="0"/>
      </rPr>
      <t>日进行采购意向公示，正在办理采购手续。</t>
    </r>
  </si>
  <si>
    <r>
      <rPr>
        <sz val="28"/>
        <rFont val="方正仿宋简体"/>
        <charset val="0"/>
      </rPr>
      <t>该项目为</t>
    </r>
    <r>
      <rPr>
        <sz val="28"/>
        <rFont val="Times New Roman"/>
        <charset val="0"/>
      </rPr>
      <t>3</t>
    </r>
    <r>
      <rPr>
        <sz val="28"/>
        <rFont val="方正仿宋简体"/>
        <charset val="0"/>
      </rPr>
      <t>月份调增项目，已于</t>
    </r>
    <r>
      <rPr>
        <sz val="28"/>
        <rFont val="Times New Roman"/>
        <charset val="0"/>
      </rPr>
      <t>4</t>
    </r>
    <r>
      <rPr>
        <sz val="28"/>
        <rFont val="方正仿宋简体"/>
        <charset val="0"/>
      </rPr>
      <t>月</t>
    </r>
    <r>
      <rPr>
        <sz val="28"/>
        <rFont val="Times New Roman"/>
        <charset val="0"/>
      </rPr>
      <t>11</t>
    </r>
    <r>
      <rPr>
        <sz val="28"/>
        <rFont val="方正仿宋简体"/>
        <charset val="0"/>
      </rPr>
      <t>日取得可研批复，正在办理初步设计审批手续。</t>
    </r>
  </si>
  <si>
    <r>
      <rPr>
        <sz val="24"/>
        <rFont val="方正仿宋简体"/>
        <charset val="134"/>
      </rPr>
      <t>一标（建设小市场）已于</t>
    </r>
    <r>
      <rPr>
        <sz val="24"/>
        <rFont val="Times New Roman"/>
        <charset val="134"/>
      </rPr>
      <t>4</t>
    </r>
    <r>
      <rPr>
        <sz val="24"/>
        <rFont val="方正仿宋简体"/>
        <charset val="134"/>
      </rPr>
      <t>月</t>
    </r>
    <r>
      <rPr>
        <sz val="24"/>
        <rFont val="Times New Roman"/>
        <charset val="134"/>
      </rPr>
      <t>12</t>
    </r>
    <r>
      <rPr>
        <sz val="24"/>
        <rFont val="方正仿宋简体"/>
        <charset val="134"/>
      </rPr>
      <t>日开标；二标（污水管网）于</t>
    </r>
    <r>
      <rPr>
        <sz val="24"/>
        <rFont val="Times New Roman"/>
        <charset val="134"/>
      </rPr>
      <t>3</t>
    </r>
    <r>
      <rPr>
        <sz val="24"/>
        <rFont val="方正仿宋简体"/>
        <charset val="134"/>
      </rPr>
      <t>月</t>
    </r>
    <r>
      <rPr>
        <sz val="24"/>
        <rFont val="Times New Roman"/>
        <charset val="134"/>
      </rPr>
      <t>27</t>
    </r>
    <r>
      <rPr>
        <sz val="24"/>
        <rFont val="方正仿宋简体"/>
        <charset val="134"/>
      </rPr>
      <t>日开标，中标公司为新疆水夫建筑工程有限公司，已于</t>
    </r>
    <r>
      <rPr>
        <sz val="24"/>
        <rFont val="Times New Roman"/>
        <charset val="134"/>
      </rPr>
      <t>4</t>
    </r>
    <r>
      <rPr>
        <sz val="24"/>
        <rFont val="方正仿宋简体"/>
        <charset val="134"/>
      </rPr>
      <t>月</t>
    </r>
    <r>
      <rPr>
        <sz val="24"/>
        <rFont val="Times New Roman"/>
        <charset val="134"/>
      </rPr>
      <t>7</t>
    </r>
    <r>
      <rPr>
        <sz val="24"/>
        <rFont val="方正仿宋简体"/>
        <charset val="134"/>
      </rPr>
      <t>日签订合同正在办理施工许可证；三标（道路提升改造）已于</t>
    </r>
    <r>
      <rPr>
        <sz val="24"/>
        <rFont val="Times New Roman"/>
        <charset val="134"/>
      </rPr>
      <t>3</t>
    </r>
    <r>
      <rPr>
        <sz val="24"/>
        <rFont val="方正仿宋简体"/>
        <charset val="134"/>
      </rPr>
      <t>月</t>
    </r>
    <r>
      <rPr>
        <sz val="24"/>
        <rFont val="Times New Roman"/>
        <charset val="134"/>
      </rPr>
      <t>27</t>
    </r>
    <r>
      <rPr>
        <sz val="24"/>
        <rFont val="方正仿宋简体"/>
        <charset val="134"/>
      </rPr>
      <t>日开标，中标公司为新疆中信虹雨建设工程有限公司，已于</t>
    </r>
    <r>
      <rPr>
        <sz val="24"/>
        <rFont val="Times New Roman"/>
        <charset val="134"/>
      </rPr>
      <t>4</t>
    </r>
    <r>
      <rPr>
        <sz val="24"/>
        <rFont val="方正仿宋简体"/>
        <charset val="134"/>
      </rPr>
      <t>月</t>
    </r>
    <r>
      <rPr>
        <sz val="24"/>
        <rFont val="Times New Roman"/>
        <charset val="134"/>
      </rPr>
      <t>7</t>
    </r>
    <r>
      <rPr>
        <sz val="24"/>
        <rFont val="方正仿宋简体"/>
        <charset val="134"/>
      </rPr>
      <t>日签订合同正在办理施工许可证；四标（土地碎片化整理）于</t>
    </r>
    <r>
      <rPr>
        <sz val="24"/>
        <rFont val="Times New Roman"/>
        <charset val="134"/>
      </rPr>
      <t>3</t>
    </r>
    <r>
      <rPr>
        <sz val="24"/>
        <rFont val="方正仿宋简体"/>
        <charset val="134"/>
      </rPr>
      <t>月</t>
    </r>
    <r>
      <rPr>
        <sz val="24"/>
        <rFont val="Times New Roman"/>
        <charset val="134"/>
      </rPr>
      <t>28</t>
    </r>
    <r>
      <rPr>
        <sz val="24"/>
        <rFont val="方正仿宋简体"/>
        <charset val="134"/>
      </rPr>
      <t>日开标，因无企业投标导致流标，已于</t>
    </r>
    <r>
      <rPr>
        <sz val="24"/>
        <rFont val="Times New Roman"/>
        <charset val="134"/>
      </rPr>
      <t>4</t>
    </r>
    <r>
      <rPr>
        <sz val="24"/>
        <rFont val="方正仿宋简体"/>
        <charset val="134"/>
      </rPr>
      <t>月</t>
    </r>
    <r>
      <rPr>
        <sz val="24"/>
        <rFont val="Times New Roman"/>
        <charset val="134"/>
      </rPr>
      <t>7</t>
    </r>
    <r>
      <rPr>
        <sz val="24"/>
        <rFont val="方正仿宋简体"/>
        <charset val="134"/>
      </rPr>
      <t>日重新挂网，预计</t>
    </r>
    <r>
      <rPr>
        <sz val="24"/>
        <rFont val="Times New Roman"/>
        <charset val="134"/>
      </rPr>
      <t>4</t>
    </r>
    <r>
      <rPr>
        <sz val="24"/>
        <rFont val="方正仿宋简体"/>
        <charset val="134"/>
      </rPr>
      <t>月</t>
    </r>
    <r>
      <rPr>
        <sz val="24"/>
        <rFont val="Times New Roman"/>
        <charset val="134"/>
      </rPr>
      <t>29</t>
    </r>
    <r>
      <rPr>
        <sz val="24"/>
        <rFont val="方正仿宋简体"/>
        <charset val="134"/>
      </rPr>
      <t>日开标。</t>
    </r>
  </si>
  <si>
    <r>
      <rPr>
        <sz val="28"/>
        <rFont val="方正仿宋简体"/>
        <charset val="134"/>
      </rPr>
      <t>已于</t>
    </r>
    <r>
      <rPr>
        <sz val="28"/>
        <rFont val="Times New Roman"/>
        <charset val="134"/>
      </rPr>
      <t>3</t>
    </r>
    <r>
      <rPr>
        <sz val="28"/>
        <rFont val="方正仿宋简体"/>
        <charset val="134"/>
      </rPr>
      <t>月</t>
    </r>
    <r>
      <rPr>
        <sz val="28"/>
        <rFont val="Times New Roman"/>
        <charset val="134"/>
      </rPr>
      <t>14</t>
    </r>
    <r>
      <rPr>
        <sz val="28"/>
        <rFont val="方正仿宋简体"/>
        <charset val="134"/>
      </rPr>
      <t>日与新疆中信虹雨建设工程有限公司签订合同，</t>
    </r>
    <r>
      <rPr>
        <sz val="28"/>
        <rFont val="Times New Roman"/>
        <charset val="134"/>
      </rPr>
      <t>3</t>
    </r>
    <r>
      <rPr>
        <sz val="28"/>
        <rFont val="方正仿宋简体"/>
        <charset val="134"/>
      </rPr>
      <t>月</t>
    </r>
    <r>
      <rPr>
        <sz val="28"/>
        <rFont val="Times New Roman"/>
        <charset val="134"/>
      </rPr>
      <t>26</t>
    </r>
    <r>
      <rPr>
        <sz val="28"/>
        <rFont val="方正仿宋简体"/>
        <charset val="134"/>
      </rPr>
      <t>日完成施工许可证办理并进场施工，已完成开挖</t>
    </r>
    <r>
      <rPr>
        <sz val="28"/>
        <rFont val="Times New Roman"/>
        <charset val="134"/>
      </rPr>
      <t>700</t>
    </r>
    <r>
      <rPr>
        <sz val="28"/>
        <rFont val="方正仿宋简体"/>
        <charset val="134"/>
      </rPr>
      <t>米管道、原土回填完成</t>
    </r>
    <r>
      <rPr>
        <sz val="28"/>
        <rFont val="Times New Roman"/>
        <charset val="134"/>
      </rPr>
      <t>600</t>
    </r>
    <r>
      <rPr>
        <sz val="28"/>
        <rFont val="方正仿宋简体"/>
        <charset val="134"/>
      </rPr>
      <t>米，工程形象进度</t>
    </r>
    <r>
      <rPr>
        <sz val="28"/>
        <rFont val="Times New Roman"/>
        <charset val="134"/>
      </rPr>
      <t>15%</t>
    </r>
    <r>
      <rPr>
        <sz val="28"/>
        <rFont val="方正仿宋简体"/>
        <charset val="134"/>
      </rPr>
      <t>。</t>
    </r>
  </si>
  <si>
    <r>
      <rPr>
        <sz val="28"/>
        <rFont val="方正仿宋简体"/>
        <charset val="0"/>
      </rPr>
      <t>已于</t>
    </r>
    <r>
      <rPr>
        <sz val="28"/>
        <rFont val="Times New Roman"/>
        <charset val="0"/>
      </rPr>
      <t>3</t>
    </r>
    <r>
      <rPr>
        <sz val="28"/>
        <rFont val="方正仿宋简体"/>
        <charset val="0"/>
      </rPr>
      <t>月</t>
    </r>
    <r>
      <rPr>
        <sz val="28"/>
        <rFont val="Times New Roman"/>
        <charset val="0"/>
      </rPr>
      <t>28</t>
    </r>
    <r>
      <rPr>
        <sz val="28"/>
        <rFont val="方正仿宋简体"/>
        <charset val="0"/>
      </rPr>
      <t>日与新疆杰建建设工程有限公司签订合同，于</t>
    </r>
    <r>
      <rPr>
        <sz val="28"/>
        <rFont val="Times New Roman"/>
        <charset val="0"/>
      </rPr>
      <t>4</t>
    </r>
    <r>
      <rPr>
        <sz val="28"/>
        <rFont val="方正仿宋简体"/>
        <charset val="0"/>
      </rPr>
      <t>月</t>
    </r>
    <r>
      <rPr>
        <sz val="28"/>
        <rFont val="Times New Roman"/>
        <charset val="0"/>
      </rPr>
      <t>3</t>
    </r>
    <r>
      <rPr>
        <sz val="28"/>
        <rFont val="方正仿宋简体"/>
        <charset val="0"/>
      </rPr>
      <t>日完成施工许可证办理，已完成</t>
    </r>
    <r>
      <rPr>
        <sz val="28"/>
        <rFont val="Times New Roman"/>
        <charset val="0"/>
      </rPr>
      <t>DN300</t>
    </r>
    <r>
      <rPr>
        <sz val="28"/>
        <rFont val="方正仿宋简体"/>
        <charset val="0"/>
      </rPr>
      <t>污水管沟开挖</t>
    </r>
    <r>
      <rPr>
        <sz val="28"/>
        <rFont val="Times New Roman"/>
        <charset val="0"/>
      </rPr>
      <t>1500</t>
    </r>
    <r>
      <rPr>
        <sz val="28"/>
        <rFont val="方正仿宋简体"/>
        <charset val="0"/>
      </rPr>
      <t>米，</t>
    </r>
    <r>
      <rPr>
        <sz val="28"/>
        <rFont val="Times New Roman"/>
        <charset val="0"/>
      </rPr>
      <t>DN300</t>
    </r>
    <r>
      <rPr>
        <sz val="28"/>
        <rFont val="方正仿宋简体"/>
        <charset val="0"/>
      </rPr>
      <t>管道安装</t>
    </r>
    <r>
      <rPr>
        <sz val="28"/>
        <rFont val="Times New Roman"/>
        <charset val="0"/>
      </rPr>
      <t>1200</t>
    </r>
    <r>
      <rPr>
        <sz val="28"/>
        <rFont val="方正仿宋简体"/>
        <charset val="0"/>
      </rPr>
      <t>米，污水井安装</t>
    </r>
    <r>
      <rPr>
        <sz val="28"/>
        <rFont val="Times New Roman"/>
        <charset val="0"/>
      </rPr>
      <t>45</t>
    </r>
    <r>
      <rPr>
        <sz val="28"/>
        <rFont val="方正仿宋简体"/>
        <charset val="0"/>
      </rPr>
      <t>口，完成总工程量</t>
    </r>
    <r>
      <rPr>
        <sz val="28"/>
        <rFont val="Times New Roman"/>
        <charset val="0"/>
      </rPr>
      <t>0.25%</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</si>
  <si>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27</t>
    </r>
    <r>
      <rPr>
        <sz val="28"/>
        <rFont val="方正仿宋简体"/>
        <charset val="0"/>
      </rPr>
      <t>日完成县级联合验收</t>
    </r>
  </si>
  <si>
    <r>
      <rPr>
        <sz val="28"/>
        <rFont val="方正仿宋简体"/>
        <charset val="0"/>
      </rPr>
      <t>已于</t>
    </r>
    <r>
      <rPr>
        <sz val="28"/>
        <rFont val="Times New Roman"/>
        <charset val="0"/>
      </rPr>
      <t>3</t>
    </r>
    <r>
      <rPr>
        <sz val="28"/>
        <rFont val="方正仿宋简体"/>
        <charset val="0"/>
      </rPr>
      <t>月</t>
    </r>
    <r>
      <rPr>
        <sz val="28"/>
        <rFont val="Times New Roman"/>
        <charset val="0"/>
      </rPr>
      <t>28</t>
    </r>
    <r>
      <rPr>
        <sz val="28"/>
        <rFont val="方正仿宋简体"/>
        <charset val="0"/>
      </rPr>
      <t>日与新疆鼎昌建设工程有限公司签订合同，已进场施工，工程形象进度</t>
    </r>
    <r>
      <rPr>
        <sz val="28"/>
        <rFont val="Times New Roman"/>
        <charset val="0"/>
      </rPr>
      <t>9%</t>
    </r>
    <r>
      <rPr>
        <sz val="28"/>
        <rFont val="方正仿宋简体"/>
        <charset val="0"/>
      </rPr>
      <t>。</t>
    </r>
  </si>
  <si>
    <r>
      <rPr>
        <sz val="28"/>
        <rFont val="方正仿宋简体"/>
        <charset val="0"/>
      </rPr>
      <t>于</t>
    </r>
    <r>
      <rPr>
        <sz val="28"/>
        <rFont val="Times New Roman"/>
        <charset val="0"/>
      </rPr>
      <t>3</t>
    </r>
    <r>
      <rPr>
        <sz val="28"/>
        <rFont val="方正仿宋简体"/>
        <charset val="0"/>
      </rPr>
      <t>月</t>
    </r>
    <r>
      <rPr>
        <sz val="28"/>
        <rFont val="Times New Roman"/>
        <charset val="0"/>
      </rPr>
      <t>21</t>
    </r>
    <r>
      <rPr>
        <sz val="28"/>
        <rFont val="方正仿宋简体"/>
        <charset val="0"/>
      </rPr>
      <t>日与新疆神鹿水利水电工程有限公司签订合同，工程形象进度为</t>
    </r>
    <r>
      <rPr>
        <sz val="28"/>
        <rFont val="Times New Roman"/>
        <charset val="0"/>
      </rPr>
      <t>80%</t>
    </r>
    <r>
      <rPr>
        <sz val="28"/>
        <rFont val="宋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</si>
  <si>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日完工。</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</si>
  <si>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日与新疆中信虹雨建设工程有限公司签订合同，</t>
    </r>
    <r>
      <rPr>
        <sz val="28"/>
        <rFont val="Times New Roman"/>
        <charset val="0"/>
      </rPr>
      <t>4</t>
    </r>
    <r>
      <rPr>
        <sz val="28"/>
        <rFont val="方正仿宋简体"/>
        <charset val="0"/>
      </rPr>
      <t>月</t>
    </r>
    <r>
      <rPr>
        <sz val="28"/>
        <rFont val="Times New Roman"/>
        <charset val="0"/>
      </rPr>
      <t>7</t>
    </r>
    <r>
      <rPr>
        <sz val="28"/>
        <rFont val="方正仿宋简体"/>
        <charset val="0"/>
      </rPr>
      <t>日完成施工许可证办理</t>
    </r>
    <r>
      <rPr>
        <sz val="28"/>
        <rFont val="Times New Roman"/>
        <charset val="0"/>
      </rPr>
      <t>,</t>
    </r>
    <r>
      <rPr>
        <sz val="28"/>
        <rFont val="方正仿宋简体"/>
        <charset val="0"/>
      </rPr>
      <t>已进场施工，正在清理基坑上层建筑垃圾，工程形象进度为</t>
    </r>
    <r>
      <rPr>
        <sz val="28"/>
        <rFont val="Times New Roman"/>
        <charset val="0"/>
      </rPr>
      <t>3%</t>
    </r>
    <r>
      <rPr>
        <sz val="28"/>
        <rFont val="宋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</si>
  <si>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日与新疆金故乡建筑工程服务有限责任公司签订合同，正在报批水土保持方案，目前已完工。</t>
    </r>
  </si>
  <si>
    <r>
      <rPr>
        <sz val="28"/>
        <rFont val="方正仿宋简体"/>
        <charset val="0"/>
      </rPr>
      <t>已于</t>
    </r>
    <r>
      <rPr>
        <sz val="28"/>
        <rFont val="Times New Roman"/>
        <charset val="0"/>
      </rPr>
      <t>4</t>
    </r>
    <r>
      <rPr>
        <sz val="28"/>
        <rFont val="方正仿宋简体"/>
        <charset val="0"/>
      </rPr>
      <t>月</t>
    </r>
    <r>
      <rPr>
        <sz val="28"/>
        <rFont val="Times New Roman"/>
        <charset val="0"/>
      </rPr>
      <t>2</t>
    </r>
    <r>
      <rPr>
        <sz val="28"/>
        <rFont val="方正仿宋简体"/>
        <charset val="0"/>
      </rPr>
      <t>日开标，中标公司为新疆隆泉建设集团有限公司，正在进行中标结果公示。</t>
    </r>
  </si>
  <si>
    <r>
      <rPr>
        <sz val="28"/>
        <rFont val="方正仿宋简体"/>
        <charset val="134"/>
      </rPr>
      <t>已于</t>
    </r>
    <r>
      <rPr>
        <sz val="28"/>
        <rFont val="Times New Roman"/>
        <charset val="134"/>
      </rPr>
      <t>3</t>
    </r>
    <r>
      <rPr>
        <sz val="28"/>
        <rFont val="方正仿宋简体"/>
        <charset val="134"/>
      </rPr>
      <t>月</t>
    </r>
    <r>
      <rPr>
        <sz val="28"/>
        <rFont val="Times New Roman"/>
        <charset val="134"/>
      </rPr>
      <t>13</t>
    </r>
    <r>
      <rPr>
        <sz val="28"/>
        <rFont val="方正仿宋简体"/>
        <charset val="134"/>
      </rPr>
      <t>日与喀什噶尔河水利建筑工程有限公司签订合同，目前已整理</t>
    </r>
    <r>
      <rPr>
        <sz val="28"/>
        <rFont val="Times New Roman"/>
        <charset val="134"/>
      </rPr>
      <t>405</t>
    </r>
    <r>
      <rPr>
        <sz val="28"/>
        <rFont val="方正仿宋简体"/>
        <charset val="134"/>
      </rPr>
      <t>亩，工程形象进度为</t>
    </r>
    <r>
      <rPr>
        <sz val="28"/>
        <rFont val="Times New Roman"/>
        <charset val="134"/>
      </rPr>
      <t>70%</t>
    </r>
    <r>
      <rPr>
        <sz val="28"/>
        <rFont val="方正仿宋简体"/>
        <charset val="134"/>
      </rPr>
      <t>。</t>
    </r>
  </si>
  <si>
    <r>
      <rPr>
        <sz val="24"/>
        <rFont val="方正仿宋简体"/>
        <charset val="0"/>
      </rPr>
      <t>一标（污水管网）已于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日与新疆水夫建筑工程有限公司签订合同，正在办理施工许可证；二标（茄子加工厂）已于</t>
    </r>
    <r>
      <rPr>
        <sz val="24"/>
        <rFont val="Times New Roman"/>
        <charset val="0"/>
      </rPr>
      <t>3</t>
    </r>
    <r>
      <rPr>
        <sz val="24"/>
        <rFont val="方正仿宋简体"/>
        <charset val="0"/>
      </rPr>
      <t>月</t>
    </r>
    <r>
      <rPr>
        <sz val="24"/>
        <rFont val="Times New Roman"/>
        <charset val="0"/>
      </rPr>
      <t>30</t>
    </r>
    <r>
      <rPr>
        <sz val="24"/>
        <rFont val="方正仿宋简体"/>
        <charset val="0"/>
      </rPr>
      <t>日与新疆水夫建筑工程有限公司签订合同，正在办理施工许可证；三标（土地碎片化整理）已于</t>
    </r>
    <r>
      <rPr>
        <sz val="24"/>
        <rFont val="Times New Roman"/>
        <charset val="0"/>
      </rPr>
      <t>4</t>
    </r>
    <r>
      <rPr>
        <sz val="24"/>
        <rFont val="方正仿宋简体"/>
        <charset val="0"/>
      </rPr>
      <t>月</t>
    </r>
    <r>
      <rPr>
        <sz val="24"/>
        <rFont val="Times New Roman"/>
        <charset val="0"/>
      </rPr>
      <t>1</t>
    </r>
    <r>
      <rPr>
        <sz val="24"/>
        <rFont val="方正仿宋简体"/>
        <charset val="0"/>
      </rPr>
      <t>日进行县级联合验收。</t>
    </r>
  </si>
  <si>
    <r>
      <rPr>
        <sz val="20"/>
        <rFont val="方正仿宋简体"/>
        <charset val="0"/>
      </rPr>
      <t>一标（土地碎片化整理及防渗渠）已于</t>
    </r>
    <r>
      <rPr>
        <sz val="20"/>
        <rFont val="Times New Roman"/>
        <charset val="0"/>
      </rPr>
      <t>3</t>
    </r>
    <r>
      <rPr>
        <sz val="20"/>
        <rFont val="方正仿宋简体"/>
        <charset val="0"/>
      </rPr>
      <t>月</t>
    </r>
    <r>
      <rPr>
        <sz val="20"/>
        <rFont val="Times New Roman"/>
        <charset val="0"/>
      </rPr>
      <t>27</t>
    </r>
    <r>
      <rPr>
        <sz val="20"/>
        <rFont val="方正仿宋简体"/>
        <charset val="0"/>
      </rPr>
      <t>日与新疆正远恒基水利工程有限公司签订合同，防渗渠已完成</t>
    </r>
    <r>
      <rPr>
        <sz val="20"/>
        <rFont val="Times New Roman"/>
        <charset val="0"/>
      </rPr>
      <t>1.5km,</t>
    </r>
    <r>
      <rPr>
        <sz val="20"/>
        <rFont val="方正仿宋简体"/>
        <charset val="0"/>
      </rPr>
      <t>土地碎片化已完成</t>
    </r>
    <r>
      <rPr>
        <sz val="20"/>
        <rFont val="Times New Roman"/>
        <charset val="0"/>
      </rPr>
      <t>400</t>
    </r>
    <r>
      <rPr>
        <sz val="20"/>
        <rFont val="方正仿宋简体"/>
        <charset val="0"/>
      </rPr>
      <t>亩，形象进度</t>
    </r>
    <r>
      <rPr>
        <sz val="20"/>
        <rFont val="Times New Roman"/>
        <charset val="0"/>
      </rPr>
      <t>45%</t>
    </r>
    <r>
      <rPr>
        <sz val="20"/>
        <rFont val="方正仿宋简体"/>
        <charset val="0"/>
      </rPr>
      <t>；二标（污水管网）已于</t>
    </r>
    <r>
      <rPr>
        <sz val="20"/>
        <rFont val="Times New Roman"/>
        <charset val="0"/>
      </rPr>
      <t>4</t>
    </r>
    <r>
      <rPr>
        <sz val="20"/>
        <rFont val="方正仿宋简体"/>
        <charset val="0"/>
      </rPr>
      <t>月</t>
    </r>
    <r>
      <rPr>
        <sz val="20"/>
        <rFont val="Times New Roman"/>
        <charset val="0"/>
      </rPr>
      <t>8</t>
    </r>
    <r>
      <rPr>
        <sz val="20"/>
        <rFont val="方正仿宋简体"/>
        <charset val="0"/>
      </rPr>
      <t>日与新疆中信虹雨建设工程有限公司签订合同，正在办理乡村规划许可证、施工许可证；三标（产业配套设施）已于</t>
    </r>
    <r>
      <rPr>
        <sz val="20"/>
        <rFont val="Times New Roman"/>
        <charset val="0"/>
      </rPr>
      <t>3</t>
    </r>
    <r>
      <rPr>
        <sz val="20"/>
        <rFont val="方正仿宋简体"/>
        <charset val="0"/>
      </rPr>
      <t>月</t>
    </r>
    <r>
      <rPr>
        <sz val="20"/>
        <rFont val="Times New Roman"/>
        <charset val="0"/>
      </rPr>
      <t>26</t>
    </r>
    <r>
      <rPr>
        <sz val="20"/>
        <rFont val="方正仿宋简体"/>
        <charset val="0"/>
      </rPr>
      <t>日开标并完成中标结果公示，中标公司为新疆水夫建筑工程有限公司，已于</t>
    </r>
    <r>
      <rPr>
        <sz val="20"/>
        <rFont val="Times New Roman"/>
        <charset val="0"/>
      </rPr>
      <t>4</t>
    </r>
    <r>
      <rPr>
        <sz val="20"/>
        <rFont val="方正仿宋简体"/>
        <charset val="0"/>
      </rPr>
      <t>月</t>
    </r>
    <r>
      <rPr>
        <sz val="20"/>
        <rFont val="Times New Roman"/>
        <charset val="0"/>
      </rPr>
      <t>7</t>
    </r>
    <r>
      <rPr>
        <sz val="20"/>
        <rFont val="方正仿宋简体"/>
        <charset val="0"/>
      </rPr>
      <t>日签订合同，正在办理乡村规划许可证；四标（小市场附属用房）</t>
    </r>
    <r>
      <rPr>
        <sz val="20"/>
        <rFont val="Times New Roman"/>
        <charset val="0"/>
      </rPr>
      <t>3</t>
    </r>
    <r>
      <rPr>
        <sz val="20"/>
        <rFont val="方正仿宋简体"/>
        <charset val="0"/>
      </rPr>
      <t>月</t>
    </r>
    <r>
      <rPr>
        <sz val="20"/>
        <rFont val="Times New Roman"/>
        <charset val="0"/>
      </rPr>
      <t>26</t>
    </r>
    <r>
      <rPr>
        <sz val="20"/>
        <rFont val="方正仿宋简体"/>
        <charset val="0"/>
      </rPr>
      <t>日因评标系统中设置的技术标及经济标权重未能成功保存问题流标，已于</t>
    </r>
    <r>
      <rPr>
        <sz val="20"/>
        <rFont val="Times New Roman"/>
        <charset val="0"/>
      </rPr>
      <t>3</t>
    </r>
    <r>
      <rPr>
        <sz val="20"/>
        <rFont val="方正仿宋简体"/>
        <charset val="0"/>
      </rPr>
      <t>月</t>
    </r>
    <r>
      <rPr>
        <sz val="20"/>
        <rFont val="Times New Roman"/>
        <charset val="0"/>
      </rPr>
      <t>28</t>
    </r>
    <r>
      <rPr>
        <sz val="20"/>
        <rFont val="方正仿宋简体"/>
        <charset val="0"/>
      </rPr>
      <t>日重新挂网，预计</t>
    </r>
    <r>
      <rPr>
        <sz val="20"/>
        <rFont val="Times New Roman"/>
        <charset val="0"/>
      </rPr>
      <t>4</t>
    </r>
    <r>
      <rPr>
        <sz val="20"/>
        <rFont val="方正仿宋简体"/>
        <charset val="0"/>
      </rPr>
      <t>月</t>
    </r>
    <r>
      <rPr>
        <sz val="20"/>
        <rFont val="Times New Roman"/>
        <charset val="0"/>
      </rPr>
      <t>22</t>
    </r>
    <r>
      <rPr>
        <sz val="20"/>
        <rFont val="方正仿宋简体"/>
        <charset val="0"/>
      </rPr>
      <t>日开标；五标（垃圾处理设备采购）已于</t>
    </r>
    <r>
      <rPr>
        <sz val="20"/>
        <rFont val="Times New Roman"/>
        <charset val="0"/>
      </rPr>
      <t>4</t>
    </r>
    <r>
      <rPr>
        <sz val="20"/>
        <rFont val="方正仿宋简体"/>
        <charset val="0"/>
      </rPr>
      <t>月</t>
    </r>
    <r>
      <rPr>
        <sz val="20"/>
        <rFont val="Times New Roman"/>
        <charset val="0"/>
      </rPr>
      <t>15</t>
    </r>
    <r>
      <rPr>
        <sz val="20"/>
        <rFont val="方正仿宋简体"/>
        <charset val="0"/>
      </rPr>
      <t>日完成供货并验收。</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</si>
  <si>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日完成施工许可证办理，已完成主管道开挖和回填</t>
    </r>
    <r>
      <rPr>
        <sz val="28"/>
        <rFont val="Times New Roman"/>
        <charset val="0"/>
      </rPr>
      <t>1.8km</t>
    </r>
    <r>
      <rPr>
        <sz val="28"/>
        <rFont val="方正仿宋简体"/>
        <charset val="0"/>
      </rPr>
      <t>，工程形象进度</t>
    </r>
    <r>
      <rPr>
        <sz val="28"/>
        <rFont val="Times New Roman"/>
        <charset val="0"/>
      </rPr>
      <t>45%</t>
    </r>
    <r>
      <rPr>
        <sz val="28"/>
        <rFont val="方正仿宋简体"/>
        <charset val="0"/>
      </rPr>
      <t>。</t>
    </r>
  </si>
  <si>
    <r>
      <rPr>
        <sz val="28"/>
        <rFont val="方正仿宋简体"/>
        <charset val="0"/>
      </rPr>
      <t>公共厕所已于</t>
    </r>
    <r>
      <rPr>
        <sz val="28"/>
        <rFont val="Times New Roman"/>
        <charset val="0"/>
      </rPr>
      <t>4</t>
    </r>
    <r>
      <rPr>
        <sz val="28"/>
        <rFont val="方正仿宋简体"/>
        <charset val="0"/>
      </rPr>
      <t>月</t>
    </r>
    <r>
      <rPr>
        <sz val="28"/>
        <rFont val="Times New Roman"/>
        <charset val="0"/>
      </rPr>
      <t>2</t>
    </r>
    <r>
      <rPr>
        <sz val="28"/>
        <rFont val="方正仿宋简体"/>
        <charset val="0"/>
      </rPr>
      <t>日完成采购竞价，正在审核合同；垃圾船已采购完毕、厕所完成</t>
    </r>
    <r>
      <rPr>
        <sz val="28"/>
        <rFont val="Times New Roman"/>
        <charset val="0"/>
      </rPr>
      <t>60%</t>
    </r>
    <r>
      <rPr>
        <sz val="28"/>
        <rFont val="方正仿宋简体"/>
        <charset val="0"/>
      </rPr>
      <t>，待外立面粉刷。</t>
    </r>
  </si>
  <si>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日与新疆恒源盛建设工程有限公司签订合同，幸福园社区</t>
    </r>
    <r>
      <rPr>
        <sz val="28"/>
        <rFont val="Times New Roman"/>
        <charset val="0"/>
      </rPr>
      <t>1</t>
    </r>
    <r>
      <rPr>
        <sz val="28"/>
        <rFont val="方正仿宋简体"/>
        <charset val="0"/>
      </rPr>
      <t>号院已完成土方开挖，</t>
    </r>
    <r>
      <rPr>
        <sz val="28"/>
        <rFont val="Times New Roman"/>
        <charset val="0"/>
      </rPr>
      <t>pe110</t>
    </r>
    <r>
      <rPr>
        <sz val="28"/>
        <rFont val="方正仿宋简体"/>
        <charset val="0"/>
      </rPr>
      <t>管材已进场</t>
    </r>
    <r>
      <rPr>
        <sz val="28"/>
        <rFont val="Times New Roman"/>
        <charset val="0"/>
      </rPr>
      <t>1500</t>
    </r>
    <r>
      <rPr>
        <sz val="28"/>
        <rFont val="方正仿宋简体"/>
        <charset val="0"/>
      </rPr>
      <t>米，正在对接热熔管，工程形象进度</t>
    </r>
    <r>
      <rPr>
        <sz val="28"/>
        <rFont val="Times New Roman"/>
        <charset val="0"/>
      </rPr>
      <t>45%</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</si>
  <si>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日与新疆天益和工程建设有限责任公司签订合同并进场施工，工程形象进度</t>
    </r>
    <r>
      <rPr>
        <sz val="28"/>
        <rFont val="Times New Roman"/>
        <charset val="0"/>
      </rPr>
      <t>28%</t>
    </r>
    <r>
      <rPr>
        <sz val="28"/>
        <rFont val="宋体"/>
        <charset val="0"/>
      </rPr>
      <t>。</t>
    </r>
  </si>
  <si>
    <r>
      <rPr>
        <sz val="28"/>
        <rFont val="方正仿宋简体"/>
        <charset val="0"/>
      </rPr>
      <t>已于</t>
    </r>
    <r>
      <rPr>
        <sz val="28"/>
        <rFont val="Times New Roman"/>
        <charset val="0"/>
      </rPr>
      <t>4</t>
    </r>
    <r>
      <rPr>
        <sz val="28"/>
        <rFont val="方正仿宋简体"/>
        <charset val="0"/>
      </rPr>
      <t>月</t>
    </r>
    <r>
      <rPr>
        <sz val="28"/>
        <rFont val="Times New Roman"/>
        <charset val="0"/>
      </rPr>
      <t>11</t>
    </r>
    <r>
      <rPr>
        <sz val="28"/>
        <rFont val="方正仿宋简体"/>
        <charset val="0"/>
      </rPr>
      <t>日取得初设批复，正在进行预算评审。</t>
    </r>
  </si>
  <si>
    <r>
      <rPr>
        <sz val="28"/>
        <rFont val="方正仿宋简体"/>
        <charset val="0"/>
      </rPr>
      <t>已于</t>
    </r>
    <r>
      <rPr>
        <sz val="28"/>
        <rFont val="Times New Roman"/>
        <charset val="0"/>
      </rPr>
      <t>3</t>
    </r>
    <r>
      <rPr>
        <sz val="28"/>
        <rFont val="方正仿宋简体"/>
        <charset val="0"/>
      </rPr>
      <t>月</t>
    </r>
    <r>
      <rPr>
        <sz val="28"/>
        <rFont val="Times New Roman"/>
        <charset val="0"/>
      </rPr>
      <t>26</t>
    </r>
    <r>
      <rPr>
        <sz val="28"/>
        <rFont val="方正仿宋简体"/>
        <charset val="0"/>
      </rPr>
      <t>日与陕西华海水利工程有限公司签订合同，</t>
    </r>
    <r>
      <rPr>
        <sz val="28"/>
        <rFont val="Times New Roman"/>
        <charset val="0"/>
      </rPr>
      <t>4</t>
    </r>
    <r>
      <rPr>
        <sz val="28"/>
        <rFont val="方正仿宋简体"/>
        <charset val="0"/>
      </rPr>
      <t>月</t>
    </r>
    <r>
      <rPr>
        <sz val="28"/>
        <rFont val="Times New Roman"/>
        <charset val="0"/>
      </rPr>
      <t>8</t>
    </r>
    <r>
      <rPr>
        <sz val="28"/>
        <rFont val="方正仿宋简体"/>
        <charset val="0"/>
      </rPr>
      <t>日已组织人员进场施工，正在办理前期费和预付款支出手续。</t>
    </r>
  </si>
  <si>
    <r>
      <rPr>
        <sz val="28"/>
        <rFont val="方正仿宋简体"/>
        <charset val="0"/>
      </rPr>
      <t>已于</t>
    </r>
    <r>
      <rPr>
        <sz val="28"/>
        <rFont val="Times New Roman"/>
        <charset val="0"/>
      </rPr>
      <t>4</t>
    </r>
    <r>
      <rPr>
        <sz val="28"/>
        <rFont val="方正仿宋简体"/>
        <charset val="0"/>
      </rPr>
      <t>月</t>
    </r>
    <r>
      <rPr>
        <sz val="28"/>
        <rFont val="Times New Roman"/>
        <charset val="0"/>
      </rPr>
      <t>3</t>
    </r>
    <r>
      <rPr>
        <sz val="28"/>
        <rFont val="方正仿宋简体"/>
        <charset val="0"/>
      </rPr>
      <t>日开标，正在进行中标结果公示（</t>
    </r>
    <r>
      <rPr>
        <sz val="28"/>
        <rFont val="Times New Roman"/>
        <charset val="0"/>
      </rPr>
      <t>4</t>
    </r>
    <r>
      <rPr>
        <sz val="28"/>
        <rFont val="方正仿宋简体"/>
        <charset val="0"/>
      </rPr>
      <t>月</t>
    </r>
    <r>
      <rPr>
        <sz val="28"/>
        <rFont val="Times New Roman"/>
        <charset val="0"/>
      </rPr>
      <t>11</t>
    </r>
    <r>
      <rPr>
        <sz val="28"/>
        <rFont val="方正仿宋简体"/>
        <charset val="0"/>
      </rPr>
      <t>日</t>
    </r>
    <r>
      <rPr>
        <sz val="28"/>
        <rFont val="Times New Roman"/>
        <charset val="0"/>
      </rPr>
      <t>-4</t>
    </r>
    <r>
      <rPr>
        <sz val="28"/>
        <rFont val="方正仿宋简体"/>
        <charset val="0"/>
      </rPr>
      <t>月</t>
    </r>
    <r>
      <rPr>
        <sz val="28"/>
        <rFont val="Times New Roman"/>
        <charset val="0"/>
      </rPr>
      <t>13</t>
    </r>
    <r>
      <rPr>
        <sz val="28"/>
        <rFont val="方正仿宋简体"/>
        <charset val="0"/>
      </rPr>
      <t>日）。</t>
    </r>
  </si>
  <si>
    <r>
      <rPr>
        <sz val="28"/>
        <rFont val="方正仿宋简体"/>
        <charset val="0"/>
      </rPr>
      <t>已于</t>
    </r>
    <r>
      <rPr>
        <sz val="28"/>
        <rFont val="Times New Roman"/>
        <charset val="0"/>
      </rPr>
      <t>4</t>
    </r>
    <r>
      <rPr>
        <sz val="28"/>
        <rFont val="方正仿宋简体"/>
        <charset val="0"/>
      </rPr>
      <t>月</t>
    </r>
    <r>
      <rPr>
        <sz val="28"/>
        <rFont val="Times New Roman"/>
        <charset val="0"/>
      </rPr>
      <t>1</t>
    </r>
    <r>
      <rPr>
        <sz val="28"/>
        <rFont val="方正仿宋简体"/>
        <charset val="0"/>
      </rPr>
      <t>日取得初步设计批复，正在预算评审，预计</t>
    </r>
    <r>
      <rPr>
        <sz val="28"/>
        <rFont val="Times New Roman"/>
        <charset val="0"/>
      </rPr>
      <t>4</t>
    </r>
    <r>
      <rPr>
        <sz val="28"/>
        <rFont val="方正仿宋简体"/>
        <charset val="0"/>
      </rPr>
      <t>月</t>
    </r>
    <r>
      <rPr>
        <sz val="28"/>
        <rFont val="Times New Roman"/>
        <charset val="0"/>
      </rPr>
      <t>22</t>
    </r>
    <r>
      <rPr>
        <sz val="28"/>
        <rFont val="方正仿宋简体"/>
        <charset val="0"/>
      </rPr>
      <t>日挂网。</t>
    </r>
  </si>
  <si>
    <r>
      <rPr>
        <sz val="24"/>
        <rFont val="方正仿宋简体"/>
        <charset val="0"/>
      </rPr>
      <t>已于</t>
    </r>
    <r>
      <rPr>
        <sz val="24"/>
        <rFont val="Times New Roman"/>
        <charset val="0"/>
      </rPr>
      <t>3</t>
    </r>
    <r>
      <rPr>
        <sz val="24"/>
        <rFont val="方正仿宋简体"/>
        <charset val="0"/>
      </rPr>
      <t>月</t>
    </r>
    <r>
      <rPr>
        <sz val="24"/>
        <rFont val="Times New Roman"/>
        <charset val="0"/>
      </rPr>
      <t>29</t>
    </r>
    <r>
      <rPr>
        <sz val="24"/>
        <rFont val="方正仿宋简体"/>
        <charset val="0"/>
      </rPr>
      <t>日分别与新疆鸿泰建设工程有限公司、新疆祥顺建设工程有限公司、新疆旭世路桥有限公司、新疆开凯建设工程有限公司签订合同，工程形象进度</t>
    </r>
    <r>
      <rPr>
        <sz val="24"/>
        <rFont val="Times New Roman"/>
        <charset val="0"/>
      </rPr>
      <t>8%</t>
    </r>
    <r>
      <rPr>
        <sz val="24"/>
        <rFont val="方正仿宋简体"/>
        <charset val="0"/>
      </rPr>
      <t>。</t>
    </r>
  </si>
  <si>
    <t>目前已完成实施方案编制，正在收集补贴人员名单。</t>
  </si>
  <si>
    <r>
      <rPr>
        <sz val="28"/>
        <rFont val="方正仿宋简体"/>
        <charset val="134"/>
      </rPr>
      <t>已于</t>
    </r>
    <r>
      <rPr>
        <sz val="28"/>
        <rFont val="Times New Roman"/>
        <charset val="134"/>
      </rPr>
      <t>4</t>
    </r>
    <r>
      <rPr>
        <sz val="28"/>
        <rFont val="方正仿宋简体"/>
        <charset val="134"/>
      </rPr>
      <t>月</t>
    </r>
    <r>
      <rPr>
        <sz val="28"/>
        <rFont val="Times New Roman"/>
        <charset val="134"/>
      </rPr>
      <t>2</t>
    </r>
    <r>
      <rPr>
        <sz val="28"/>
        <rFont val="方正仿宋简体"/>
        <charset val="134"/>
      </rPr>
      <t>日开标，正在进行中标公示（</t>
    </r>
    <r>
      <rPr>
        <sz val="28"/>
        <rFont val="Times New Roman"/>
        <charset val="134"/>
      </rPr>
      <t>4</t>
    </r>
    <r>
      <rPr>
        <sz val="28"/>
        <rFont val="方正仿宋简体"/>
        <charset val="134"/>
      </rPr>
      <t>月</t>
    </r>
    <r>
      <rPr>
        <sz val="28"/>
        <rFont val="Times New Roman"/>
        <charset val="134"/>
      </rPr>
      <t>10</t>
    </r>
    <r>
      <rPr>
        <sz val="28"/>
        <rFont val="方正仿宋简体"/>
        <charset val="134"/>
      </rPr>
      <t>日</t>
    </r>
    <r>
      <rPr>
        <sz val="28"/>
        <rFont val="Times New Roman"/>
        <charset val="134"/>
      </rPr>
      <t>-4</t>
    </r>
    <r>
      <rPr>
        <sz val="28"/>
        <rFont val="方正仿宋简体"/>
        <charset val="134"/>
      </rPr>
      <t>月</t>
    </r>
    <r>
      <rPr>
        <sz val="28"/>
        <rFont val="Times New Roman"/>
        <charset val="134"/>
      </rPr>
      <t>12</t>
    </r>
    <r>
      <rPr>
        <sz val="28"/>
        <rFont val="方正仿宋简体"/>
        <charset val="134"/>
      </rPr>
      <t>日）。</t>
    </r>
  </si>
  <si>
    <r>
      <rPr>
        <sz val="28"/>
        <rFont val="方正仿宋简体"/>
        <charset val="0"/>
      </rPr>
      <t>目前已完成实施方案编制和补贴人员名单收集工作，计划</t>
    </r>
    <r>
      <rPr>
        <sz val="28"/>
        <rFont val="Times New Roman"/>
        <charset val="0"/>
      </rPr>
      <t>4</t>
    </r>
    <r>
      <rPr>
        <sz val="28"/>
        <rFont val="方正仿宋简体"/>
        <charset val="0"/>
      </rPr>
      <t>月</t>
    </r>
    <r>
      <rPr>
        <sz val="28"/>
        <rFont val="Times New Roman"/>
        <charset val="0"/>
      </rPr>
      <t>18</t>
    </r>
    <r>
      <rPr>
        <sz val="28"/>
        <rFont val="方正仿宋简体"/>
        <charset val="0"/>
      </rPr>
      <t>日办理资金支付。</t>
    </r>
  </si>
  <si>
    <r>
      <rPr>
        <sz val="28"/>
        <rFont val="方正仿宋简体"/>
        <charset val="0"/>
      </rPr>
      <t>已于</t>
    </r>
    <r>
      <rPr>
        <sz val="28"/>
        <rFont val="Times New Roman"/>
        <charset val="0"/>
      </rPr>
      <t>4</t>
    </r>
    <r>
      <rPr>
        <sz val="28"/>
        <rFont val="方正仿宋简体"/>
        <charset val="0"/>
      </rPr>
      <t>月</t>
    </r>
    <r>
      <rPr>
        <sz val="28"/>
        <rFont val="Times New Roman"/>
        <charset val="0"/>
      </rPr>
      <t>7</t>
    </r>
    <r>
      <rPr>
        <sz val="28"/>
        <rFont val="方正仿宋简体"/>
        <charset val="0"/>
      </rPr>
      <t>日开标，正在审核合同条款。</t>
    </r>
  </si>
  <si>
    <r>
      <rPr>
        <sz val="28"/>
        <rFont val="方正仿宋简体"/>
        <charset val="0"/>
      </rPr>
      <t>目前已完成实施方案编制和</t>
    </r>
    <r>
      <rPr>
        <sz val="28"/>
        <rFont val="Times New Roman"/>
        <charset val="0"/>
      </rPr>
      <t>4263</t>
    </r>
    <r>
      <rPr>
        <sz val="28"/>
        <rFont val="方正仿宋简体"/>
        <charset val="0"/>
      </rPr>
      <t>名春季学期学生名单收集工作</t>
    </r>
  </si>
  <si>
    <r>
      <rPr>
        <sz val="36"/>
        <rFont val="方正小标宋简体"/>
        <charset val="134"/>
      </rPr>
      <t>各乡镇</t>
    </r>
    <r>
      <rPr>
        <sz val="36"/>
        <rFont val="Times New Roman"/>
        <charset val="134"/>
      </rPr>
      <t>2024</t>
    </r>
    <r>
      <rPr>
        <sz val="36"/>
        <rFont val="方正小标宋简体"/>
        <charset val="134"/>
      </rPr>
      <t>年财政衔接推进乡村振兴补助资金（巩固拓展脱贫攻坚成果和乡村振兴任务）项目统计表</t>
    </r>
  </si>
  <si>
    <r>
      <rPr>
        <b/>
        <sz val="26"/>
        <rFont val="方正小标宋简体"/>
        <charset val="134"/>
      </rPr>
      <t>项目进度</t>
    </r>
    <r>
      <rPr>
        <b/>
        <sz val="26"/>
        <rFont val="Times New Roman"/>
        <charset val="134"/>
      </rPr>
      <t>(4</t>
    </r>
    <r>
      <rPr>
        <b/>
        <sz val="26"/>
        <rFont val="方正小标宋简体"/>
        <charset val="134"/>
      </rPr>
      <t>月</t>
    </r>
    <r>
      <rPr>
        <b/>
        <sz val="26"/>
        <rFont val="Times New Roman"/>
        <charset val="134"/>
      </rPr>
      <t>1</t>
    </r>
    <r>
      <rPr>
        <b/>
        <sz val="26"/>
        <rFont val="方正小标宋简体"/>
        <charset val="134"/>
      </rPr>
      <t>日）</t>
    </r>
  </si>
  <si>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日与新疆忠浩建设工程有限公司签订合同，正在报批水土保持方案</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</si>
  <si>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日开标并完成中标结果公示，中标公司为新疆水夫建筑工程有限公司</t>
    </r>
    <r>
      <rPr>
        <b/>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</si>
  <si>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15</t>
    </r>
    <r>
      <rPr>
        <sz val="28"/>
        <rFont val="方正仿宋简体"/>
        <charset val="0"/>
      </rPr>
      <t>日签订合同，</t>
    </r>
    <r>
      <rPr>
        <sz val="28"/>
        <rFont val="Times New Roman"/>
        <charset val="0"/>
      </rPr>
      <t>3</t>
    </r>
    <r>
      <rPr>
        <sz val="28"/>
        <rFont val="方正仿宋简体"/>
        <charset val="0"/>
      </rPr>
      <t>月</t>
    </r>
    <r>
      <rPr>
        <sz val="28"/>
        <rFont val="Times New Roman"/>
        <charset val="0"/>
      </rPr>
      <t>29</t>
    </r>
    <r>
      <rPr>
        <sz val="28"/>
        <rFont val="方正仿宋简体"/>
        <charset val="0"/>
      </rPr>
      <t>日办理完成施工许可证，已进场施工。</t>
    </r>
  </si>
  <si>
    <r>
      <rPr>
        <sz val="28"/>
        <rFont val="方正仿宋简体"/>
        <charset val="0"/>
      </rPr>
      <t>已于</t>
    </r>
    <r>
      <rPr>
        <sz val="28"/>
        <rFont val="Times New Roman"/>
        <charset val="0"/>
      </rPr>
      <t>3</t>
    </r>
    <r>
      <rPr>
        <sz val="28"/>
        <rFont val="方正仿宋简体"/>
        <charset val="0"/>
      </rPr>
      <t>月</t>
    </r>
    <r>
      <rPr>
        <sz val="28"/>
        <rFont val="Times New Roman"/>
        <charset val="0"/>
      </rPr>
      <t>19</t>
    </r>
    <r>
      <rPr>
        <sz val="28"/>
        <rFont val="方正仿宋简体"/>
        <charset val="0"/>
      </rPr>
      <t>日与新疆神龙建设工程有限责任公司签订合同，</t>
    </r>
    <r>
      <rPr>
        <sz val="28"/>
        <rFont val="Times New Roman"/>
        <charset val="0"/>
      </rPr>
      <t>3</t>
    </r>
    <r>
      <rPr>
        <sz val="28"/>
        <rFont val="方正仿宋简体"/>
        <charset val="0"/>
      </rPr>
      <t>月</t>
    </r>
    <r>
      <rPr>
        <sz val="28"/>
        <rFont val="Times New Roman"/>
        <charset val="0"/>
      </rPr>
      <t>27</t>
    </r>
    <r>
      <rPr>
        <sz val="28"/>
        <rFont val="方正仿宋简体"/>
        <charset val="0"/>
      </rPr>
      <t>日完成施工许可证办理并进行施工</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</si>
  <si>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日与新疆忠浩建设工程有限公司签订合同，正在报批水土保持方案</t>
    </r>
  </si>
  <si>
    <r>
      <rPr>
        <sz val="28"/>
        <rFont val="方正仿宋简体"/>
        <charset val="0"/>
      </rPr>
      <t>已于</t>
    </r>
    <r>
      <rPr>
        <sz val="28"/>
        <rFont val="Times New Roman"/>
        <charset val="0"/>
      </rPr>
      <t>3</t>
    </r>
    <r>
      <rPr>
        <sz val="28"/>
        <rFont val="方正仿宋简体"/>
        <charset val="0"/>
      </rPr>
      <t>月</t>
    </r>
    <r>
      <rPr>
        <sz val="28"/>
        <rFont val="Times New Roman"/>
        <charset val="0"/>
      </rPr>
      <t>3</t>
    </r>
    <r>
      <rPr>
        <sz val="28"/>
        <rFont val="方正仿宋简体"/>
        <charset val="0"/>
      </rPr>
      <t>日与新疆神鹿水利水电工程有限公司签订合同，工程形象进度为</t>
    </r>
    <r>
      <rPr>
        <sz val="28"/>
        <rFont val="Times New Roman"/>
        <charset val="0"/>
      </rPr>
      <t>40%</t>
    </r>
    <r>
      <rPr>
        <sz val="28"/>
        <rFont val="方正仿宋简体"/>
        <charset val="0"/>
      </rPr>
      <t>。</t>
    </r>
  </si>
  <si>
    <r>
      <rPr>
        <sz val="28"/>
        <rFont val="方正仿宋简体"/>
        <charset val="0"/>
      </rPr>
      <t>于</t>
    </r>
    <r>
      <rPr>
        <sz val="28"/>
        <rFont val="Times New Roman"/>
        <charset val="0"/>
      </rPr>
      <t>3</t>
    </r>
    <r>
      <rPr>
        <sz val="28"/>
        <rFont val="方正仿宋简体"/>
        <charset val="0"/>
      </rPr>
      <t>月</t>
    </r>
    <r>
      <rPr>
        <sz val="28"/>
        <rFont val="Times New Roman"/>
        <charset val="0"/>
      </rPr>
      <t>15</t>
    </r>
    <r>
      <rPr>
        <sz val="28"/>
        <rFont val="方正仿宋简体"/>
        <charset val="0"/>
      </rPr>
      <t>日与新疆神龙建设工程有限责任公司签订合同，正在办理施工许可证。</t>
    </r>
  </si>
  <si>
    <r>
      <rPr>
        <sz val="28"/>
        <rFont val="方正小标宋简体"/>
        <charset val="0"/>
      </rPr>
      <t>小计</t>
    </r>
  </si>
  <si>
    <r>
      <rPr>
        <sz val="28"/>
        <rFont val="方正仿宋简体"/>
        <charset val="134"/>
      </rPr>
      <t>已于</t>
    </r>
    <r>
      <rPr>
        <sz val="28"/>
        <rFont val="Times New Roman"/>
        <charset val="134"/>
      </rPr>
      <t>3</t>
    </r>
    <r>
      <rPr>
        <sz val="28"/>
        <rFont val="方正仿宋简体"/>
        <charset val="134"/>
      </rPr>
      <t>月</t>
    </r>
    <r>
      <rPr>
        <sz val="28"/>
        <rFont val="Times New Roman"/>
        <charset val="134"/>
      </rPr>
      <t>26</t>
    </r>
    <r>
      <rPr>
        <sz val="28"/>
        <rFont val="方正仿宋简体"/>
        <charset val="134"/>
      </rPr>
      <t>日开标，正在进行定标候选人公示（</t>
    </r>
    <r>
      <rPr>
        <sz val="28"/>
        <rFont val="Times New Roman"/>
        <charset val="134"/>
      </rPr>
      <t>3</t>
    </r>
    <r>
      <rPr>
        <sz val="28"/>
        <rFont val="方正仿宋简体"/>
        <charset val="134"/>
      </rPr>
      <t>月</t>
    </r>
    <r>
      <rPr>
        <sz val="28"/>
        <rFont val="Times New Roman"/>
        <charset val="134"/>
      </rPr>
      <t>28</t>
    </r>
    <r>
      <rPr>
        <sz val="28"/>
        <rFont val="方正仿宋简体"/>
        <charset val="134"/>
      </rPr>
      <t>日</t>
    </r>
    <r>
      <rPr>
        <sz val="28"/>
        <rFont val="Times New Roman"/>
        <charset val="134"/>
      </rPr>
      <t>-3</t>
    </r>
    <r>
      <rPr>
        <sz val="28"/>
        <rFont val="方正仿宋简体"/>
        <charset val="134"/>
      </rPr>
      <t>月</t>
    </r>
    <r>
      <rPr>
        <sz val="28"/>
        <rFont val="Times New Roman"/>
        <charset val="134"/>
      </rPr>
      <t>30</t>
    </r>
    <r>
      <rPr>
        <sz val="28"/>
        <rFont val="方正仿宋简体"/>
        <charset val="134"/>
      </rPr>
      <t>日）。</t>
    </r>
  </si>
  <si>
    <r>
      <rPr>
        <sz val="28"/>
        <rFont val="方正仿宋简体"/>
        <charset val="134"/>
      </rPr>
      <t>于</t>
    </r>
    <r>
      <rPr>
        <sz val="28"/>
        <rFont val="Times New Roman"/>
        <charset val="134"/>
      </rPr>
      <t>3</t>
    </r>
    <r>
      <rPr>
        <sz val="28"/>
        <rFont val="方正仿宋简体"/>
        <charset val="134"/>
      </rPr>
      <t>月</t>
    </r>
    <r>
      <rPr>
        <sz val="28"/>
        <rFont val="Times New Roman"/>
        <charset val="134"/>
      </rPr>
      <t>4</t>
    </r>
    <r>
      <rPr>
        <sz val="28"/>
        <rFont val="方正仿宋简体"/>
        <charset val="134"/>
      </rPr>
      <t>日开标，中标公司为皓泰工程建设集团有限公司，正在拟定合同</t>
    </r>
  </si>
  <si>
    <r>
      <rPr>
        <sz val="28"/>
        <rFont val="方正仿宋简体"/>
        <charset val="0"/>
      </rPr>
      <t>已于</t>
    </r>
    <r>
      <rPr>
        <sz val="28"/>
        <rFont val="Times New Roman"/>
        <charset val="0"/>
      </rPr>
      <t>2</t>
    </r>
    <r>
      <rPr>
        <sz val="28"/>
        <rFont val="方正仿宋简体"/>
        <charset val="0"/>
      </rPr>
      <t>月</t>
    </r>
    <r>
      <rPr>
        <sz val="28"/>
        <rFont val="Times New Roman"/>
        <charset val="0"/>
      </rPr>
      <t>18</t>
    </r>
    <r>
      <rPr>
        <sz val="28"/>
        <rFont val="方正仿宋简体"/>
        <charset val="0"/>
      </rPr>
      <t>日进行采购意向公示，正在办理采购手续</t>
    </r>
  </si>
  <si>
    <r>
      <rPr>
        <sz val="28"/>
        <rFont val="方正仿宋简体"/>
        <charset val="0"/>
      </rPr>
      <t>该项目为</t>
    </r>
    <r>
      <rPr>
        <sz val="28"/>
        <rFont val="Times New Roman"/>
        <charset val="0"/>
      </rPr>
      <t>3</t>
    </r>
    <r>
      <rPr>
        <sz val="28"/>
        <rFont val="方正仿宋简体"/>
        <charset val="0"/>
      </rPr>
      <t>月份调增项目，目前正在前期设计并编制可行性研究报告，预计</t>
    </r>
    <r>
      <rPr>
        <sz val="28"/>
        <rFont val="Times New Roman"/>
        <charset val="0"/>
      </rPr>
      <t>4</t>
    </r>
    <r>
      <rPr>
        <sz val="28"/>
        <rFont val="方正仿宋简体"/>
        <charset val="0"/>
      </rPr>
      <t>月</t>
    </r>
    <r>
      <rPr>
        <sz val="28"/>
        <rFont val="Times New Roman"/>
        <charset val="0"/>
      </rPr>
      <t>15</t>
    </r>
    <r>
      <rPr>
        <sz val="28"/>
        <rFont val="方正仿宋简体"/>
        <charset val="0"/>
      </rPr>
      <t>日完成可研审批</t>
    </r>
  </si>
  <si>
    <r>
      <rPr>
        <sz val="28"/>
        <rFont val="方正仿宋简体"/>
        <charset val="134"/>
      </rPr>
      <t>已于</t>
    </r>
    <r>
      <rPr>
        <sz val="28"/>
        <rFont val="Times New Roman"/>
        <charset val="134"/>
      </rPr>
      <t>3</t>
    </r>
    <r>
      <rPr>
        <sz val="28"/>
        <rFont val="方正仿宋简体"/>
        <charset val="134"/>
      </rPr>
      <t>月</t>
    </r>
    <r>
      <rPr>
        <sz val="28"/>
        <rFont val="Times New Roman"/>
        <charset val="134"/>
      </rPr>
      <t>26</t>
    </r>
    <r>
      <rPr>
        <sz val="28"/>
        <rFont val="方正仿宋简体"/>
        <charset val="134"/>
      </rPr>
      <t>日开标，正在进行定标候选人公示（</t>
    </r>
    <r>
      <rPr>
        <sz val="28"/>
        <rFont val="Times New Roman"/>
        <charset val="134"/>
      </rPr>
      <t>3</t>
    </r>
    <r>
      <rPr>
        <sz val="28"/>
        <rFont val="方正仿宋简体"/>
        <charset val="134"/>
      </rPr>
      <t>月</t>
    </r>
    <r>
      <rPr>
        <sz val="28"/>
        <rFont val="Times New Roman"/>
        <charset val="134"/>
      </rPr>
      <t>27</t>
    </r>
    <r>
      <rPr>
        <sz val="28"/>
        <rFont val="方正仿宋简体"/>
        <charset val="134"/>
      </rPr>
      <t>日</t>
    </r>
    <r>
      <rPr>
        <sz val="28"/>
        <rFont val="Times New Roman"/>
        <charset val="134"/>
      </rPr>
      <t>-3</t>
    </r>
    <r>
      <rPr>
        <sz val="28"/>
        <rFont val="方正仿宋简体"/>
        <charset val="134"/>
      </rPr>
      <t>月</t>
    </r>
    <r>
      <rPr>
        <sz val="28"/>
        <rFont val="Times New Roman"/>
        <charset val="134"/>
      </rPr>
      <t>29</t>
    </r>
    <r>
      <rPr>
        <sz val="28"/>
        <rFont val="方正仿宋简体"/>
        <charset val="134"/>
      </rPr>
      <t>日）。</t>
    </r>
  </si>
  <si>
    <r>
      <rPr>
        <sz val="28"/>
        <rFont val="方正仿宋简体"/>
        <charset val="134"/>
      </rPr>
      <t>一标（建设小市场）已于</t>
    </r>
    <r>
      <rPr>
        <sz val="28"/>
        <rFont val="Times New Roman"/>
        <charset val="134"/>
      </rPr>
      <t>3</t>
    </r>
    <r>
      <rPr>
        <sz val="28"/>
        <rFont val="方正仿宋简体"/>
        <charset val="134"/>
      </rPr>
      <t>月</t>
    </r>
    <r>
      <rPr>
        <sz val="28"/>
        <rFont val="Times New Roman"/>
        <charset val="134"/>
      </rPr>
      <t>5</t>
    </r>
    <r>
      <rPr>
        <sz val="28"/>
        <rFont val="方正仿宋简体"/>
        <charset val="134"/>
      </rPr>
      <t>日挂网，计划</t>
    </r>
    <r>
      <rPr>
        <sz val="28"/>
        <rFont val="Times New Roman"/>
        <charset val="134"/>
      </rPr>
      <t>4</t>
    </r>
    <r>
      <rPr>
        <sz val="28"/>
        <rFont val="方正仿宋简体"/>
        <charset val="134"/>
      </rPr>
      <t>月</t>
    </r>
    <r>
      <rPr>
        <sz val="28"/>
        <rFont val="Times New Roman"/>
        <charset val="134"/>
      </rPr>
      <t>12</t>
    </r>
    <r>
      <rPr>
        <sz val="28"/>
        <rFont val="方正仿宋简体"/>
        <charset val="134"/>
      </rPr>
      <t>日开标；二标（污水管网）于</t>
    </r>
    <r>
      <rPr>
        <sz val="28"/>
        <rFont val="Times New Roman"/>
        <charset val="134"/>
      </rPr>
      <t>3</t>
    </r>
    <r>
      <rPr>
        <sz val="28"/>
        <rFont val="方正仿宋简体"/>
        <charset val="134"/>
      </rPr>
      <t>月</t>
    </r>
    <r>
      <rPr>
        <sz val="28"/>
        <rFont val="Times New Roman"/>
        <charset val="134"/>
      </rPr>
      <t>27</t>
    </r>
    <r>
      <rPr>
        <sz val="28"/>
        <rFont val="方正仿宋简体"/>
        <charset val="134"/>
      </rPr>
      <t>日开标，正在进行定标候选人公示（</t>
    </r>
    <r>
      <rPr>
        <sz val="28"/>
        <rFont val="Times New Roman"/>
        <charset val="134"/>
      </rPr>
      <t>3</t>
    </r>
    <r>
      <rPr>
        <sz val="28"/>
        <rFont val="方正仿宋简体"/>
        <charset val="134"/>
      </rPr>
      <t>月</t>
    </r>
    <r>
      <rPr>
        <sz val="28"/>
        <rFont val="Times New Roman"/>
        <charset val="134"/>
      </rPr>
      <t>28</t>
    </r>
    <r>
      <rPr>
        <sz val="28"/>
        <rFont val="方正仿宋简体"/>
        <charset val="134"/>
      </rPr>
      <t>日</t>
    </r>
    <r>
      <rPr>
        <sz val="28"/>
        <rFont val="Times New Roman"/>
        <charset val="134"/>
      </rPr>
      <t>-3</t>
    </r>
    <r>
      <rPr>
        <sz val="28"/>
        <rFont val="方正仿宋简体"/>
        <charset val="134"/>
      </rPr>
      <t>月</t>
    </r>
    <r>
      <rPr>
        <sz val="28"/>
        <rFont val="Times New Roman"/>
        <charset val="134"/>
      </rPr>
      <t>30</t>
    </r>
    <r>
      <rPr>
        <sz val="28"/>
        <rFont val="方正仿宋简体"/>
        <charset val="134"/>
      </rPr>
      <t>日）；三标（道路提升改造）已于</t>
    </r>
    <r>
      <rPr>
        <sz val="28"/>
        <rFont val="Times New Roman"/>
        <charset val="134"/>
      </rPr>
      <t>3</t>
    </r>
    <r>
      <rPr>
        <sz val="28"/>
        <rFont val="方正仿宋简体"/>
        <charset val="134"/>
      </rPr>
      <t>月</t>
    </r>
    <r>
      <rPr>
        <sz val="28"/>
        <rFont val="Times New Roman"/>
        <charset val="134"/>
      </rPr>
      <t>27</t>
    </r>
    <r>
      <rPr>
        <sz val="28"/>
        <rFont val="方正仿宋简体"/>
        <charset val="134"/>
      </rPr>
      <t>日开标，正在进行定标候选人公示（</t>
    </r>
    <r>
      <rPr>
        <sz val="28"/>
        <rFont val="Times New Roman"/>
        <charset val="134"/>
      </rPr>
      <t>3</t>
    </r>
    <r>
      <rPr>
        <sz val="28"/>
        <rFont val="方正仿宋简体"/>
        <charset val="134"/>
      </rPr>
      <t>月</t>
    </r>
    <r>
      <rPr>
        <sz val="28"/>
        <rFont val="Times New Roman"/>
        <charset val="134"/>
      </rPr>
      <t>27</t>
    </r>
    <r>
      <rPr>
        <sz val="28"/>
        <rFont val="方正仿宋简体"/>
        <charset val="134"/>
      </rPr>
      <t>日</t>
    </r>
    <r>
      <rPr>
        <sz val="28"/>
        <rFont val="Times New Roman"/>
        <charset val="134"/>
      </rPr>
      <t>-3</t>
    </r>
    <r>
      <rPr>
        <sz val="28"/>
        <rFont val="方正仿宋简体"/>
        <charset val="134"/>
      </rPr>
      <t>月</t>
    </r>
    <r>
      <rPr>
        <sz val="28"/>
        <rFont val="Times New Roman"/>
        <charset val="134"/>
      </rPr>
      <t>29</t>
    </r>
    <r>
      <rPr>
        <sz val="28"/>
        <rFont val="方正仿宋简体"/>
        <charset val="134"/>
      </rPr>
      <t>日）；四标（土地碎片化整理）于</t>
    </r>
    <r>
      <rPr>
        <sz val="28"/>
        <rFont val="Times New Roman"/>
        <charset val="134"/>
      </rPr>
      <t>3</t>
    </r>
    <r>
      <rPr>
        <sz val="28"/>
        <rFont val="方正仿宋简体"/>
        <charset val="134"/>
      </rPr>
      <t>月</t>
    </r>
    <r>
      <rPr>
        <sz val="28"/>
        <rFont val="Times New Roman"/>
        <charset val="134"/>
      </rPr>
      <t>28</t>
    </r>
    <r>
      <rPr>
        <sz val="28"/>
        <rFont val="方正仿宋简体"/>
        <charset val="134"/>
      </rPr>
      <t>日开标，因无公司投标导致流标。</t>
    </r>
  </si>
  <si>
    <r>
      <rPr>
        <sz val="28"/>
        <rFont val="方正仿宋简体"/>
        <charset val="134"/>
      </rPr>
      <t>已于</t>
    </r>
    <r>
      <rPr>
        <sz val="28"/>
        <rFont val="Times New Roman"/>
        <charset val="134"/>
      </rPr>
      <t>3</t>
    </r>
    <r>
      <rPr>
        <sz val="28"/>
        <rFont val="方正仿宋简体"/>
        <charset val="134"/>
      </rPr>
      <t>月</t>
    </r>
    <r>
      <rPr>
        <sz val="28"/>
        <rFont val="Times New Roman"/>
        <charset val="134"/>
      </rPr>
      <t>14</t>
    </r>
    <r>
      <rPr>
        <sz val="28"/>
        <rFont val="方正仿宋简体"/>
        <charset val="134"/>
      </rPr>
      <t>日与新疆中信虹雨建设工程有限公司签订合同，</t>
    </r>
    <r>
      <rPr>
        <sz val="28"/>
        <rFont val="Times New Roman"/>
        <charset val="134"/>
      </rPr>
      <t>3</t>
    </r>
    <r>
      <rPr>
        <sz val="28"/>
        <rFont val="方正仿宋简体"/>
        <charset val="134"/>
      </rPr>
      <t>月</t>
    </r>
    <r>
      <rPr>
        <sz val="28"/>
        <rFont val="Times New Roman"/>
        <charset val="134"/>
      </rPr>
      <t>26</t>
    </r>
    <r>
      <rPr>
        <sz val="28"/>
        <rFont val="方正仿宋简体"/>
        <charset val="134"/>
      </rPr>
      <t>日完成施工许可证办理并进场施工。</t>
    </r>
  </si>
  <si>
    <r>
      <rPr>
        <sz val="28"/>
        <rFont val="方正仿宋简体"/>
        <charset val="0"/>
      </rPr>
      <t>已于</t>
    </r>
    <r>
      <rPr>
        <sz val="28"/>
        <rFont val="Times New Roman"/>
        <charset val="0"/>
      </rPr>
      <t>2</t>
    </r>
    <r>
      <rPr>
        <sz val="28"/>
        <rFont val="方正仿宋简体"/>
        <charset val="0"/>
      </rPr>
      <t>月</t>
    </r>
    <r>
      <rPr>
        <sz val="28"/>
        <rFont val="Times New Roman"/>
        <charset val="0"/>
      </rPr>
      <t>4</t>
    </r>
    <r>
      <rPr>
        <sz val="28"/>
        <rFont val="方正仿宋简体"/>
        <charset val="0"/>
      </rPr>
      <t>日进行采购意向公示，预计</t>
    </r>
    <r>
      <rPr>
        <sz val="28"/>
        <rFont val="Times New Roman"/>
        <charset val="0"/>
      </rPr>
      <t>4</t>
    </r>
    <r>
      <rPr>
        <sz val="28"/>
        <rFont val="方正仿宋简体"/>
        <charset val="0"/>
      </rPr>
      <t>月初采购。</t>
    </r>
  </si>
  <si>
    <r>
      <rPr>
        <sz val="28"/>
        <rFont val="方正仿宋简体"/>
        <charset val="0"/>
      </rPr>
      <t>已于</t>
    </r>
    <r>
      <rPr>
        <sz val="28"/>
        <rFont val="Times New Roman"/>
        <charset val="0"/>
      </rPr>
      <t>3</t>
    </r>
    <r>
      <rPr>
        <sz val="28"/>
        <rFont val="方正仿宋简体"/>
        <charset val="0"/>
      </rPr>
      <t>月</t>
    </r>
    <r>
      <rPr>
        <sz val="28"/>
        <rFont val="Times New Roman"/>
        <charset val="0"/>
      </rPr>
      <t>28</t>
    </r>
    <r>
      <rPr>
        <sz val="28"/>
        <rFont val="方正仿宋简体"/>
        <charset val="0"/>
      </rPr>
      <t>日与新疆杰建建设工程有限公司签订合同，正在办理施工许可证。</t>
    </r>
  </si>
  <si>
    <r>
      <rPr>
        <sz val="28"/>
        <rFont val="方正仿宋简体"/>
        <charset val="0"/>
      </rPr>
      <t>已于</t>
    </r>
    <r>
      <rPr>
        <sz val="28"/>
        <rFont val="Times New Roman"/>
        <charset val="0"/>
      </rPr>
      <t>3</t>
    </r>
    <r>
      <rPr>
        <sz val="28"/>
        <rFont val="方正仿宋简体"/>
        <charset val="0"/>
      </rPr>
      <t>月</t>
    </r>
    <r>
      <rPr>
        <sz val="28"/>
        <rFont val="Times New Roman"/>
        <charset val="0"/>
      </rPr>
      <t>21</t>
    </r>
    <r>
      <rPr>
        <sz val="28"/>
        <rFont val="方正仿宋简体"/>
        <charset val="0"/>
      </rPr>
      <t>日与新疆神鹿水利水电工程有限公司签订合同，正在报批水土保持方案</t>
    </r>
  </si>
  <si>
    <r>
      <rPr>
        <sz val="28"/>
        <rFont val="方正仿宋简体"/>
        <charset val="0"/>
      </rPr>
      <t>已于</t>
    </r>
    <r>
      <rPr>
        <sz val="28"/>
        <rFont val="Times New Roman"/>
        <charset val="0"/>
      </rPr>
      <t>3</t>
    </r>
    <r>
      <rPr>
        <sz val="28"/>
        <rFont val="方正仿宋简体"/>
        <charset val="0"/>
      </rPr>
      <t>月</t>
    </r>
    <r>
      <rPr>
        <sz val="28"/>
        <rFont val="Times New Roman"/>
        <charset val="0"/>
      </rPr>
      <t>7</t>
    </r>
    <r>
      <rPr>
        <sz val="28"/>
        <rFont val="方正仿宋简体"/>
        <charset val="0"/>
      </rPr>
      <t>日已签订合同并开工建设，工程形象进度</t>
    </r>
    <r>
      <rPr>
        <sz val="28"/>
        <rFont val="Times New Roman"/>
        <charset val="0"/>
      </rPr>
      <t>50%</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</si>
  <si>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日开标并完成中标结果公示，中标公司为新疆中信虹雨建设工程有限公司</t>
    </r>
    <r>
      <rPr>
        <b/>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</si>
  <si>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日与新疆金故乡建筑工程服务有限责任公司签订合同，正在报批水土保持方案</t>
    </r>
  </si>
  <si>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日挂网，计划</t>
    </r>
    <r>
      <rPr>
        <sz val="28"/>
        <rFont val="Times New Roman"/>
        <charset val="0"/>
      </rPr>
      <t>4</t>
    </r>
    <r>
      <rPr>
        <sz val="28"/>
        <rFont val="方正仿宋简体"/>
        <charset val="0"/>
      </rPr>
      <t>月</t>
    </r>
    <r>
      <rPr>
        <sz val="28"/>
        <rFont val="Times New Roman"/>
        <charset val="0"/>
      </rPr>
      <t>2</t>
    </r>
    <r>
      <rPr>
        <sz val="28"/>
        <rFont val="方正仿宋简体"/>
        <charset val="0"/>
      </rPr>
      <t>日开标。</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</si>
  <si>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日与新疆神鹿水利水电工程有限公司签订合同并进场施工。</t>
    </r>
  </si>
  <si>
    <r>
      <rPr>
        <sz val="28"/>
        <rFont val="方正仿宋简体"/>
        <charset val="134"/>
      </rPr>
      <t>已于</t>
    </r>
    <r>
      <rPr>
        <sz val="28"/>
        <rFont val="Times New Roman"/>
        <charset val="134"/>
      </rPr>
      <t>3</t>
    </r>
    <r>
      <rPr>
        <sz val="28"/>
        <rFont val="方正仿宋简体"/>
        <charset val="134"/>
      </rPr>
      <t>月</t>
    </r>
    <r>
      <rPr>
        <sz val="28"/>
        <rFont val="Times New Roman"/>
        <charset val="134"/>
      </rPr>
      <t>13</t>
    </r>
    <r>
      <rPr>
        <sz val="28"/>
        <rFont val="方正仿宋简体"/>
        <charset val="134"/>
      </rPr>
      <t>日与喀什噶尔河水利建筑工程有限公司签订合同，目前已整理</t>
    </r>
    <r>
      <rPr>
        <sz val="28"/>
        <rFont val="Times New Roman"/>
        <charset val="134"/>
      </rPr>
      <t>255</t>
    </r>
    <r>
      <rPr>
        <sz val="28"/>
        <rFont val="方正仿宋简体"/>
        <charset val="134"/>
      </rPr>
      <t>亩，工程形象进度为</t>
    </r>
    <r>
      <rPr>
        <sz val="28"/>
        <rFont val="Times New Roman"/>
        <charset val="134"/>
      </rPr>
      <t>40%</t>
    </r>
    <r>
      <rPr>
        <sz val="28"/>
        <rFont val="方正仿宋简体"/>
        <charset val="134"/>
      </rPr>
      <t>。</t>
    </r>
  </si>
  <si>
    <r>
      <rPr>
        <sz val="28"/>
        <rFont val="方正仿宋简体"/>
        <charset val="0"/>
      </rPr>
      <t>已于</t>
    </r>
    <r>
      <rPr>
        <sz val="28"/>
        <rFont val="Times New Roman"/>
        <charset val="0"/>
      </rPr>
      <t>3</t>
    </r>
    <r>
      <rPr>
        <sz val="28"/>
        <rFont val="方正仿宋简体"/>
        <charset val="0"/>
      </rPr>
      <t>月</t>
    </r>
    <r>
      <rPr>
        <sz val="28"/>
        <rFont val="Times New Roman"/>
        <charset val="0"/>
      </rPr>
      <t>21</t>
    </r>
    <r>
      <rPr>
        <sz val="28"/>
        <rFont val="方正仿宋简体"/>
        <charset val="0"/>
      </rPr>
      <t>日开标并完成中标结果公示，中标公司为新疆中信虹雨建设工程有限公司。</t>
    </r>
  </si>
  <si>
    <r>
      <rPr>
        <sz val="24"/>
        <rFont val="方正仿宋简体"/>
        <charset val="0"/>
      </rPr>
      <t>一标（污水管网）已于</t>
    </r>
    <r>
      <rPr>
        <sz val="24"/>
        <rFont val="Times New Roman"/>
        <charset val="0"/>
      </rPr>
      <t>3</t>
    </r>
    <r>
      <rPr>
        <sz val="24"/>
        <rFont val="方正仿宋简体"/>
        <charset val="0"/>
      </rPr>
      <t>月</t>
    </r>
    <r>
      <rPr>
        <sz val="24"/>
        <rFont val="Times New Roman"/>
        <charset val="0"/>
      </rPr>
      <t>20</t>
    </r>
    <r>
      <rPr>
        <sz val="24"/>
        <rFont val="方正仿宋简体"/>
        <charset val="0"/>
      </rPr>
      <t>日开标，中标公司为新疆水夫建筑工程有限公司，正在进行中标结果公示；二标（茄子加工厂）已于</t>
    </r>
    <r>
      <rPr>
        <sz val="24"/>
        <rFont val="Times New Roman"/>
        <charset val="0"/>
      </rPr>
      <t>3</t>
    </r>
    <r>
      <rPr>
        <sz val="24"/>
        <rFont val="方正仿宋简体"/>
        <charset val="0"/>
      </rPr>
      <t>月</t>
    </r>
    <r>
      <rPr>
        <sz val="24"/>
        <rFont val="Times New Roman"/>
        <charset val="0"/>
      </rPr>
      <t>22</t>
    </r>
    <r>
      <rPr>
        <sz val="24"/>
        <rFont val="方正仿宋简体"/>
        <charset val="0"/>
      </rPr>
      <t>日开标，中标公司为新疆水夫建筑工程有限公司，正在进行中标结果公示；三标（土地碎片化整理）已于</t>
    </r>
    <r>
      <rPr>
        <sz val="24"/>
        <rFont val="Times New Roman"/>
        <charset val="0"/>
      </rPr>
      <t>3</t>
    </r>
    <r>
      <rPr>
        <sz val="24"/>
        <rFont val="方正仿宋简体"/>
        <charset val="0"/>
      </rPr>
      <t>月</t>
    </r>
    <r>
      <rPr>
        <sz val="24"/>
        <rFont val="Times New Roman"/>
        <charset val="0"/>
      </rPr>
      <t>20</t>
    </r>
    <r>
      <rPr>
        <sz val="24"/>
        <rFont val="方正仿宋简体"/>
        <charset val="0"/>
      </rPr>
      <t>日与新疆水夫建筑工程有限公司签订合同并进场施工。</t>
    </r>
  </si>
  <si>
    <r>
      <rPr>
        <sz val="28"/>
        <rFont val="方正仿宋简体"/>
        <charset val="0"/>
      </rPr>
      <t>已于</t>
    </r>
    <r>
      <rPr>
        <sz val="28"/>
        <rFont val="Times New Roman"/>
        <charset val="0"/>
      </rPr>
      <t>3</t>
    </r>
    <r>
      <rPr>
        <sz val="28"/>
        <rFont val="方正仿宋简体"/>
        <charset val="0"/>
      </rPr>
      <t>月</t>
    </r>
    <r>
      <rPr>
        <sz val="28"/>
        <rFont val="Times New Roman"/>
        <charset val="0"/>
      </rPr>
      <t>13</t>
    </r>
    <r>
      <rPr>
        <sz val="28"/>
        <rFont val="方正仿宋简体"/>
        <charset val="0"/>
      </rPr>
      <t>日签订合同，目前已进场施工，工程形象进度</t>
    </r>
    <r>
      <rPr>
        <sz val="28"/>
        <rFont val="Times New Roman"/>
        <charset val="0"/>
      </rPr>
      <t>35%</t>
    </r>
    <r>
      <rPr>
        <sz val="28"/>
        <rFont val="方正仿宋简体"/>
        <charset val="0"/>
      </rPr>
      <t>。</t>
    </r>
  </si>
  <si>
    <r>
      <rPr>
        <sz val="22"/>
        <rFont val="方正仿宋简体"/>
        <charset val="0"/>
      </rPr>
      <t>一标（土地碎片化整理及防渗渠）已于</t>
    </r>
    <r>
      <rPr>
        <sz val="22"/>
        <rFont val="Times New Roman"/>
        <charset val="0"/>
      </rPr>
      <t>3</t>
    </r>
    <r>
      <rPr>
        <sz val="22"/>
        <rFont val="方正仿宋简体"/>
        <charset val="0"/>
      </rPr>
      <t>月</t>
    </r>
    <r>
      <rPr>
        <sz val="22"/>
        <rFont val="Times New Roman"/>
        <charset val="0"/>
      </rPr>
      <t>14</t>
    </r>
    <r>
      <rPr>
        <sz val="22"/>
        <rFont val="方正仿宋简体"/>
        <charset val="0"/>
      </rPr>
      <t>日开标，中标公司为新疆正远恒基水利工程有限公司，正在拟定合同；二标（污水管网）已于</t>
    </r>
    <r>
      <rPr>
        <sz val="22"/>
        <rFont val="Times New Roman"/>
        <charset val="0"/>
      </rPr>
      <t>3</t>
    </r>
    <r>
      <rPr>
        <sz val="22"/>
        <rFont val="方正仿宋简体"/>
        <charset val="0"/>
      </rPr>
      <t>月</t>
    </r>
    <r>
      <rPr>
        <sz val="22"/>
        <rFont val="Times New Roman"/>
        <charset val="0"/>
      </rPr>
      <t>26</t>
    </r>
    <r>
      <rPr>
        <sz val="22"/>
        <rFont val="方正仿宋简体"/>
        <charset val="0"/>
      </rPr>
      <t>日开标，正在进行定标候选人公示（</t>
    </r>
    <r>
      <rPr>
        <sz val="22"/>
        <rFont val="Times New Roman"/>
        <charset val="0"/>
      </rPr>
      <t>3</t>
    </r>
    <r>
      <rPr>
        <sz val="22"/>
        <rFont val="方正仿宋简体"/>
        <charset val="0"/>
      </rPr>
      <t>月</t>
    </r>
    <r>
      <rPr>
        <sz val="22"/>
        <rFont val="Times New Roman"/>
        <charset val="0"/>
      </rPr>
      <t>27</t>
    </r>
    <r>
      <rPr>
        <sz val="22"/>
        <rFont val="方正仿宋简体"/>
        <charset val="0"/>
      </rPr>
      <t>日</t>
    </r>
    <r>
      <rPr>
        <sz val="22"/>
        <rFont val="Times New Roman"/>
        <charset val="0"/>
      </rPr>
      <t>-3</t>
    </r>
    <r>
      <rPr>
        <sz val="22"/>
        <rFont val="方正仿宋简体"/>
        <charset val="0"/>
      </rPr>
      <t>月</t>
    </r>
    <r>
      <rPr>
        <sz val="22"/>
        <rFont val="Times New Roman"/>
        <charset val="0"/>
      </rPr>
      <t>29</t>
    </r>
    <r>
      <rPr>
        <sz val="22"/>
        <rFont val="方正仿宋简体"/>
        <charset val="0"/>
      </rPr>
      <t>日）；三标（产业配套设施）已于</t>
    </r>
    <r>
      <rPr>
        <sz val="22"/>
        <rFont val="Times New Roman"/>
        <charset val="0"/>
      </rPr>
      <t>3</t>
    </r>
    <r>
      <rPr>
        <sz val="22"/>
        <rFont val="方正仿宋简体"/>
        <charset val="0"/>
      </rPr>
      <t>月</t>
    </r>
    <r>
      <rPr>
        <sz val="22"/>
        <rFont val="Times New Roman"/>
        <charset val="0"/>
      </rPr>
      <t>26</t>
    </r>
    <r>
      <rPr>
        <sz val="22"/>
        <rFont val="方正仿宋简体"/>
        <charset val="0"/>
      </rPr>
      <t>日开标，正在进行定标候选人公示（</t>
    </r>
    <r>
      <rPr>
        <sz val="22"/>
        <rFont val="Times New Roman"/>
        <charset val="0"/>
      </rPr>
      <t>3</t>
    </r>
    <r>
      <rPr>
        <sz val="22"/>
        <rFont val="方正仿宋简体"/>
        <charset val="0"/>
      </rPr>
      <t>月</t>
    </r>
    <r>
      <rPr>
        <sz val="22"/>
        <rFont val="Times New Roman"/>
        <charset val="0"/>
      </rPr>
      <t>27</t>
    </r>
    <r>
      <rPr>
        <sz val="22"/>
        <rFont val="方正仿宋简体"/>
        <charset val="0"/>
      </rPr>
      <t>日</t>
    </r>
    <r>
      <rPr>
        <sz val="22"/>
        <rFont val="Times New Roman"/>
        <charset val="0"/>
      </rPr>
      <t>-3</t>
    </r>
    <r>
      <rPr>
        <sz val="22"/>
        <rFont val="方正仿宋简体"/>
        <charset val="0"/>
      </rPr>
      <t>月</t>
    </r>
    <r>
      <rPr>
        <sz val="22"/>
        <rFont val="Times New Roman"/>
        <charset val="0"/>
      </rPr>
      <t>29</t>
    </r>
    <r>
      <rPr>
        <sz val="22"/>
        <rFont val="方正仿宋简体"/>
        <charset val="0"/>
      </rPr>
      <t>日）；四标（小市场附属用房）</t>
    </r>
    <r>
      <rPr>
        <sz val="22"/>
        <rFont val="Times New Roman"/>
        <charset val="0"/>
      </rPr>
      <t>3</t>
    </r>
    <r>
      <rPr>
        <sz val="22"/>
        <rFont val="方正仿宋简体"/>
        <charset val="0"/>
      </rPr>
      <t>月</t>
    </r>
    <r>
      <rPr>
        <sz val="22"/>
        <rFont val="Times New Roman"/>
        <charset val="0"/>
      </rPr>
      <t>26</t>
    </r>
    <r>
      <rPr>
        <sz val="22"/>
        <rFont val="方正仿宋简体"/>
        <charset val="0"/>
      </rPr>
      <t>日因评标系统中设置的技术标及经济标权重未能成功保存问题流标，已于</t>
    </r>
    <r>
      <rPr>
        <sz val="22"/>
        <rFont val="Times New Roman"/>
        <charset val="0"/>
      </rPr>
      <t>3</t>
    </r>
    <r>
      <rPr>
        <sz val="22"/>
        <rFont val="方正仿宋简体"/>
        <charset val="0"/>
      </rPr>
      <t>月</t>
    </r>
    <r>
      <rPr>
        <sz val="22"/>
        <rFont val="Times New Roman"/>
        <charset val="0"/>
      </rPr>
      <t>28</t>
    </r>
    <r>
      <rPr>
        <sz val="22"/>
        <rFont val="方正仿宋简体"/>
        <charset val="0"/>
      </rPr>
      <t>日重新挂网，预计</t>
    </r>
    <r>
      <rPr>
        <sz val="22"/>
        <rFont val="Times New Roman"/>
        <charset val="0"/>
      </rPr>
      <t>4</t>
    </r>
    <r>
      <rPr>
        <sz val="22"/>
        <rFont val="方正仿宋简体"/>
        <charset val="0"/>
      </rPr>
      <t>月</t>
    </r>
    <r>
      <rPr>
        <sz val="22"/>
        <rFont val="Times New Roman"/>
        <charset val="0"/>
      </rPr>
      <t>22</t>
    </r>
    <r>
      <rPr>
        <sz val="22"/>
        <rFont val="方正仿宋简体"/>
        <charset val="0"/>
      </rPr>
      <t>日开标；五标（垃圾处理设备采购），已通过政采云采购，</t>
    </r>
    <r>
      <rPr>
        <sz val="22"/>
        <rFont val="Times New Roman"/>
        <charset val="0"/>
      </rPr>
      <t>3</t>
    </r>
    <r>
      <rPr>
        <sz val="22"/>
        <rFont val="方正仿宋简体"/>
        <charset val="0"/>
      </rPr>
      <t>月</t>
    </r>
    <r>
      <rPr>
        <sz val="22"/>
        <rFont val="Times New Roman"/>
        <charset val="0"/>
      </rPr>
      <t>18</t>
    </r>
    <r>
      <rPr>
        <sz val="22"/>
        <rFont val="方正仿宋简体"/>
        <charset val="0"/>
      </rPr>
      <t>日已签定合同。</t>
    </r>
  </si>
  <si>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日与新疆中信虹雨建设工程有限公司签订合同，</t>
    </r>
    <r>
      <rPr>
        <sz val="28"/>
        <rFont val="Times New Roman"/>
        <charset val="0"/>
      </rPr>
      <t>3</t>
    </r>
    <r>
      <rPr>
        <sz val="28"/>
        <rFont val="方正仿宋简体"/>
        <charset val="0"/>
      </rPr>
      <t>月</t>
    </r>
    <r>
      <rPr>
        <sz val="28"/>
        <rFont val="Times New Roman"/>
        <charset val="0"/>
      </rPr>
      <t>25</t>
    </r>
    <r>
      <rPr>
        <sz val="28"/>
        <rFont val="方正仿宋简体"/>
        <charset val="0"/>
      </rPr>
      <t>日完成水土保持方案批复并进行施工，工程形象进度</t>
    </r>
    <r>
      <rPr>
        <sz val="28"/>
        <rFont val="Times New Roman"/>
        <charset val="0"/>
      </rPr>
      <t>15%</t>
    </r>
    <r>
      <rPr>
        <sz val="28"/>
        <rFont val="方正仿宋简体"/>
        <charset val="0"/>
      </rPr>
      <t>。</t>
    </r>
  </si>
  <si>
    <r>
      <rPr>
        <sz val="28"/>
        <rFont val="方正仿宋简体"/>
        <charset val="0"/>
      </rPr>
      <t>已于</t>
    </r>
    <r>
      <rPr>
        <sz val="28"/>
        <rFont val="Times New Roman"/>
        <charset val="0"/>
      </rPr>
      <t>3</t>
    </r>
    <r>
      <rPr>
        <sz val="28"/>
        <rFont val="方正仿宋简体"/>
        <charset val="0"/>
      </rPr>
      <t>月</t>
    </r>
    <r>
      <rPr>
        <sz val="28"/>
        <rFont val="Times New Roman"/>
        <charset val="0"/>
      </rPr>
      <t>28</t>
    </r>
    <r>
      <rPr>
        <sz val="28"/>
        <rFont val="方正仿宋简体"/>
        <charset val="0"/>
      </rPr>
      <t>日公示竞价采购竞价公告，预计</t>
    </r>
    <r>
      <rPr>
        <sz val="28"/>
        <rFont val="Times New Roman"/>
        <charset val="0"/>
      </rPr>
      <t>4</t>
    </r>
    <r>
      <rPr>
        <sz val="28"/>
        <rFont val="方正仿宋简体"/>
        <charset val="0"/>
      </rPr>
      <t>月</t>
    </r>
    <r>
      <rPr>
        <sz val="28"/>
        <rFont val="Times New Roman"/>
        <charset val="0"/>
      </rPr>
      <t>2</t>
    </r>
    <r>
      <rPr>
        <sz val="28"/>
        <rFont val="方正仿宋简体"/>
        <charset val="0"/>
      </rPr>
      <t>日完成</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</si>
  <si>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日挂网，于</t>
    </r>
    <r>
      <rPr>
        <sz val="28"/>
        <rFont val="Times New Roman"/>
        <charset val="0"/>
      </rPr>
      <t>4</t>
    </r>
    <r>
      <rPr>
        <sz val="28"/>
        <rFont val="方正仿宋简体"/>
        <charset val="0"/>
      </rPr>
      <t>月</t>
    </r>
    <r>
      <rPr>
        <sz val="28"/>
        <rFont val="Times New Roman"/>
        <charset val="0"/>
      </rPr>
      <t>1</t>
    </r>
    <r>
      <rPr>
        <sz val="28"/>
        <rFont val="方正仿宋简体"/>
        <charset val="0"/>
      </rPr>
      <t>日开标。</t>
    </r>
  </si>
  <si>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日与新疆恒源盛建设工程有限公司签订合同</t>
    </r>
  </si>
  <si>
    <t>巴楚县2024年财政衔接推进乡村振兴补助资金（巩固拓展脱贫攻坚成果和乡村振兴任务）拟安排项目计划表</t>
  </si>
  <si>
    <r>
      <rPr>
        <b/>
        <sz val="12"/>
        <rFont val="方正小标宋简体"/>
        <charset val="134"/>
      </rPr>
      <t>填报单位（盖章）：</t>
    </r>
    <r>
      <rPr>
        <sz val="12"/>
        <rFont val="方正小标宋简体"/>
        <charset val="134"/>
      </rPr>
      <t>巴楚县乡村振兴局</t>
    </r>
  </si>
  <si>
    <r>
      <rPr>
        <b/>
        <sz val="16"/>
        <rFont val="方正小标宋简体"/>
        <charset val="134"/>
      </rPr>
      <t>填报日期：</t>
    </r>
    <r>
      <rPr>
        <sz val="16"/>
        <rFont val="Times New Roman"/>
        <charset val="134"/>
      </rPr>
      <t>2024</t>
    </r>
    <r>
      <rPr>
        <sz val="16"/>
        <rFont val="方正小标宋简体"/>
        <charset val="134"/>
      </rPr>
      <t>年3月19日</t>
    </r>
  </si>
  <si>
    <t>计划总投资</t>
  </si>
  <si>
    <t>本次拟安排资金规模及来源</t>
  </si>
  <si>
    <t>财政衔接推进乡村振兴补助资金（巩固拓展脱贫攻坚成果和乡村振兴任务）</t>
  </si>
  <si>
    <t>一</t>
  </si>
  <si>
    <r>
      <rPr>
        <sz val="20"/>
        <rFont val="方正仿宋简体"/>
        <charset val="0"/>
      </rPr>
      <t>巴楚县</t>
    </r>
    <r>
      <rPr>
        <sz val="20"/>
        <rFont val="Times New Roman"/>
        <charset val="0"/>
      </rPr>
      <t>2024</t>
    </r>
    <r>
      <rPr>
        <sz val="20"/>
        <rFont val="方正仿宋简体"/>
        <charset val="0"/>
      </rPr>
      <t>年突发严重困难户小额贷款贴息补助项目</t>
    </r>
  </si>
  <si>
    <r>
      <rPr>
        <b/>
        <sz val="20"/>
        <rFont val="方正仿宋简体"/>
        <charset val="0"/>
      </rPr>
      <t>总投资：</t>
    </r>
    <r>
      <rPr>
        <sz val="20"/>
        <rFont val="方正仿宋简体"/>
        <charset val="0"/>
      </rPr>
      <t>2</t>
    </r>
    <r>
      <rPr>
        <sz val="20"/>
        <rFont val="Times New Roman"/>
        <charset val="0"/>
      </rPr>
      <t>0</t>
    </r>
    <r>
      <rPr>
        <sz val="20"/>
        <rFont val="方正仿宋简体"/>
        <charset val="0"/>
      </rPr>
      <t>万元</t>
    </r>
    <r>
      <rPr>
        <sz val="20"/>
        <rFont val="Times New Roman"/>
        <charset val="0"/>
      </rPr>
      <t xml:space="preserve">
</t>
    </r>
    <r>
      <rPr>
        <b/>
        <sz val="20"/>
        <rFont val="方正仿宋简体"/>
        <charset val="0"/>
      </rPr>
      <t>建设内容：</t>
    </r>
    <r>
      <rPr>
        <sz val="20"/>
        <rFont val="方正仿宋简体"/>
        <charset val="0"/>
      </rPr>
      <t>为全县</t>
    </r>
    <r>
      <rPr>
        <sz val="20"/>
        <rFont val="Times New Roman"/>
        <charset val="0"/>
      </rPr>
      <t>7952</t>
    </r>
    <r>
      <rPr>
        <sz val="20"/>
        <rFont val="方正仿宋简体"/>
        <charset val="0"/>
      </rPr>
      <t>户脱贫人口、边缘易致贫户小额信贷给予贴息补助。</t>
    </r>
  </si>
  <si>
    <r>
      <rPr>
        <sz val="20"/>
        <rFont val="方正仿宋简体"/>
        <charset val="134"/>
      </rPr>
      <t>补助转移就业脱贫户（含监测帮扶对象）</t>
    </r>
    <r>
      <rPr>
        <sz val="20"/>
        <rFont val="Times New Roman"/>
        <charset val="134"/>
      </rPr>
      <t>≥1300</t>
    </r>
    <r>
      <rPr>
        <sz val="20"/>
        <rFont val="方正仿宋简体"/>
        <charset val="134"/>
      </rPr>
      <t>人，区外疆内补助标准</t>
    </r>
    <r>
      <rPr>
        <sz val="20"/>
        <rFont val="Times New Roman"/>
        <charset val="134"/>
      </rPr>
      <t>≤500</t>
    </r>
    <r>
      <rPr>
        <sz val="20"/>
        <rFont val="方正仿宋简体"/>
        <charset val="134"/>
      </rPr>
      <t>元</t>
    </r>
    <r>
      <rPr>
        <sz val="20"/>
        <rFont val="Times New Roman"/>
        <charset val="134"/>
      </rPr>
      <t>/</t>
    </r>
    <r>
      <rPr>
        <sz val="20"/>
        <rFont val="方正仿宋简体"/>
        <charset val="134"/>
      </rPr>
      <t>次，疆外补助标准</t>
    </r>
    <r>
      <rPr>
        <sz val="20"/>
        <rFont val="Times New Roman"/>
        <charset val="134"/>
      </rPr>
      <t>≤1000</t>
    </r>
    <r>
      <rPr>
        <sz val="20"/>
        <rFont val="方正仿宋简体"/>
        <charset val="134"/>
      </rPr>
      <t>元</t>
    </r>
    <r>
      <rPr>
        <sz val="20"/>
        <rFont val="Times New Roman"/>
        <charset val="134"/>
      </rPr>
      <t>/</t>
    </r>
    <r>
      <rPr>
        <sz val="20"/>
        <rFont val="方正仿宋简体"/>
        <charset val="134"/>
      </rPr>
      <t>次。</t>
    </r>
    <r>
      <rPr>
        <sz val="20"/>
        <rFont val="Times New Roman"/>
        <charset val="134"/>
      </rPr>
      <t xml:space="preserve">
</t>
    </r>
    <r>
      <rPr>
        <sz val="20"/>
        <rFont val="方正仿宋简体"/>
        <charset val="134"/>
      </rPr>
      <t>经济效益：受益脱贫人口（含监测帮扶对象）</t>
    </r>
    <r>
      <rPr>
        <sz val="20"/>
        <rFont val="Times New Roman"/>
        <charset val="134"/>
      </rPr>
      <t>≥1300</t>
    </r>
    <r>
      <rPr>
        <sz val="20"/>
        <rFont val="方正仿宋简体"/>
        <charset val="134"/>
      </rPr>
      <t>人，预计减少</t>
    </r>
    <r>
      <rPr>
        <sz val="20"/>
        <rFont val="Times New Roman"/>
        <charset val="134"/>
      </rPr>
      <t>1300</t>
    </r>
    <r>
      <rPr>
        <sz val="20"/>
        <rFont val="方正仿宋简体"/>
        <charset val="134"/>
      </rPr>
      <t>人赴疆内外路费支出，涉及资金</t>
    </r>
    <r>
      <rPr>
        <sz val="20"/>
        <rFont val="Times New Roman"/>
        <charset val="134"/>
      </rPr>
      <t>50</t>
    </r>
    <r>
      <rPr>
        <sz val="20"/>
        <rFont val="方正仿宋简体"/>
        <charset val="134"/>
      </rPr>
      <t>万元；</t>
    </r>
    <r>
      <rPr>
        <sz val="20"/>
        <rFont val="Times New Roman"/>
        <charset val="134"/>
      </rPr>
      <t xml:space="preserve">
</t>
    </r>
    <r>
      <rPr>
        <sz val="20"/>
        <rFont val="方正仿宋简体"/>
        <charset val="134"/>
      </rPr>
      <t>社会效益：为进一步鼓励外出就业增加收入，巩固拓展就业扶贫工作成果，预计受益人口</t>
    </r>
    <r>
      <rPr>
        <sz val="20"/>
        <rFont val="Times New Roman"/>
        <charset val="134"/>
      </rPr>
      <t>1300</t>
    </r>
    <r>
      <rPr>
        <sz val="20"/>
        <rFont val="方正仿宋简体"/>
        <charset val="134"/>
      </rPr>
      <t>人。</t>
    </r>
  </si>
  <si>
    <r>
      <rPr>
        <sz val="22"/>
        <rFont val="方正小标宋简体"/>
        <charset val="134"/>
      </rPr>
      <t>项目库</t>
    </r>
    <r>
      <rPr>
        <sz val="22"/>
        <rFont val="Times New Roman"/>
        <charset val="0"/>
      </rPr>
      <t xml:space="preserve">
</t>
    </r>
    <r>
      <rPr>
        <sz val="22"/>
        <rFont val="方正小标宋简体"/>
        <charset val="134"/>
      </rPr>
      <t>编号</t>
    </r>
  </si>
  <si>
    <t>建设任务简述</t>
  </si>
  <si>
    <t>责任单位</t>
  </si>
  <si>
    <r>
      <rPr>
        <sz val="22"/>
        <rFont val="方正小标宋简体"/>
        <charset val="134"/>
      </rPr>
      <t>最新进度</t>
    </r>
    <r>
      <rPr>
        <sz val="22"/>
        <rFont val="Times New Roman"/>
        <charset val="134"/>
      </rPr>
      <t>(2</t>
    </r>
    <r>
      <rPr>
        <sz val="22"/>
        <rFont val="方正小标宋简体"/>
        <charset val="134"/>
      </rPr>
      <t>月</t>
    </r>
    <r>
      <rPr>
        <sz val="22"/>
        <rFont val="Times New Roman"/>
        <charset val="134"/>
      </rPr>
      <t>1</t>
    </r>
    <r>
      <rPr>
        <sz val="22"/>
        <rFont val="方正小标宋简体"/>
        <charset val="134"/>
      </rPr>
      <t>日）</t>
    </r>
  </si>
  <si>
    <r>
      <rPr>
        <sz val="22"/>
        <rFont val="方正小标宋简体"/>
        <charset val="134"/>
      </rPr>
      <t>最新进度</t>
    </r>
    <r>
      <rPr>
        <sz val="22"/>
        <rFont val="Times New Roman"/>
        <charset val="134"/>
      </rPr>
      <t>(3</t>
    </r>
    <r>
      <rPr>
        <sz val="22"/>
        <rFont val="方正小标宋简体"/>
        <charset val="134"/>
      </rPr>
      <t>月19日）</t>
    </r>
  </si>
  <si>
    <r>
      <rPr>
        <sz val="22"/>
        <rFont val="方正小标宋简体"/>
        <charset val="134"/>
      </rPr>
      <t>实际建设情况（标</t>
    </r>
    <r>
      <rPr>
        <sz val="22"/>
        <rFont val="Times New Roman"/>
        <charset val="0"/>
      </rPr>
      <t>“/”</t>
    </r>
    <r>
      <rPr>
        <sz val="22"/>
        <rFont val="方正小标宋简体"/>
        <charset val="134"/>
      </rPr>
      <t>表示无需开展此项工作）</t>
    </r>
  </si>
  <si>
    <t>项目类型</t>
  </si>
  <si>
    <t>是否需要挂网招标（含采用政府采购方式）</t>
  </si>
  <si>
    <t>立项时间</t>
  </si>
  <si>
    <t>立项批复文号</t>
  </si>
  <si>
    <t>项目代码</t>
  </si>
  <si>
    <t>意向公开时间</t>
  </si>
  <si>
    <t>意向公开网址</t>
  </si>
  <si>
    <t>是否需要办理水保</t>
  </si>
  <si>
    <t>水土保持方案审批时间</t>
  </si>
  <si>
    <t>环评手续办理时间</t>
  </si>
  <si>
    <t>初步设计时间</t>
  </si>
  <si>
    <t>审图时间</t>
  </si>
  <si>
    <t>预算编制时间</t>
  </si>
  <si>
    <t>预算控制价（万元）</t>
  </si>
  <si>
    <t>招标代理机构名称</t>
  </si>
  <si>
    <t>工程或采购挂网时间</t>
  </si>
  <si>
    <t>挂网网址</t>
  </si>
  <si>
    <t>开标时间</t>
  </si>
  <si>
    <t>中标公示时间</t>
  </si>
  <si>
    <t>中标公示网址</t>
  </si>
  <si>
    <t>中标通知书号</t>
  </si>
  <si>
    <t>中标企业名称</t>
  </si>
  <si>
    <t>中标价（万元）</t>
  </si>
  <si>
    <t>合同签订时间</t>
  </si>
  <si>
    <t>合同约定开工日期</t>
  </si>
  <si>
    <t>合同约定完工日期</t>
  </si>
  <si>
    <t>验收时间</t>
  </si>
  <si>
    <t>审计时间</t>
  </si>
  <si>
    <t>已完成完成勘察、施工图纸设计、预算编制，正在审图、立项。</t>
  </si>
  <si>
    <r>
      <rPr>
        <sz val="28"/>
        <rFont val="方正仿宋简体"/>
        <charset val="134"/>
      </rPr>
      <t>已于</t>
    </r>
    <r>
      <rPr>
        <sz val="28"/>
        <rFont val="Times New Roman"/>
        <charset val="134"/>
      </rPr>
      <t>3</t>
    </r>
    <r>
      <rPr>
        <sz val="28"/>
        <rFont val="方正仿宋简体"/>
        <charset val="134"/>
      </rPr>
      <t>月</t>
    </r>
    <r>
      <rPr>
        <sz val="28"/>
        <rFont val="Times New Roman"/>
        <charset val="134"/>
      </rPr>
      <t>8</t>
    </r>
    <r>
      <rPr>
        <sz val="28"/>
        <rFont val="方正仿宋简体"/>
        <charset val="134"/>
      </rPr>
      <t>日挂网，计划</t>
    </r>
    <r>
      <rPr>
        <sz val="28"/>
        <rFont val="Times New Roman"/>
        <charset val="134"/>
      </rPr>
      <t>4</t>
    </r>
    <r>
      <rPr>
        <sz val="28"/>
        <rFont val="方正仿宋简体"/>
        <charset val="134"/>
      </rPr>
      <t>月</t>
    </r>
    <r>
      <rPr>
        <sz val="28"/>
        <rFont val="Times New Roman"/>
        <charset val="134"/>
      </rPr>
      <t>2</t>
    </r>
    <r>
      <rPr>
        <sz val="28"/>
        <rFont val="方正仿宋简体"/>
        <charset val="134"/>
      </rPr>
      <t>日开标。</t>
    </r>
  </si>
  <si>
    <t>新疆泓升项目管理有限公司</t>
  </si>
  <si>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日签订合同。</t>
    </r>
  </si>
  <si>
    <t>竞争性磋商</t>
  </si>
  <si>
    <t>新疆邦升项目管理有限公司</t>
  </si>
  <si>
    <t>新疆神鹿水利水电工程有限公司</t>
  </si>
  <si>
    <t>已完成设计图，正在编制可研，用地审批。</t>
  </si>
  <si>
    <r>
      <rPr>
        <sz val="28"/>
        <rFont val="方正仿宋简体"/>
        <charset val="0"/>
      </rPr>
      <t>已于</t>
    </r>
    <r>
      <rPr>
        <sz val="28"/>
        <rFont val="Times New Roman"/>
        <charset val="0"/>
      </rPr>
      <t>3</t>
    </r>
    <r>
      <rPr>
        <sz val="28"/>
        <rFont val="方正仿宋简体"/>
        <charset val="0"/>
      </rPr>
      <t>月22日签订合同。</t>
    </r>
  </si>
  <si>
    <t>新疆忠浩建设工程有限公司</t>
  </si>
  <si>
    <t>已完成测绘；已选定泵房及沉砂池修建位置；设计方案已完成，正在出施工设计图；施工设计图已出；已完成预算、可研编制，正在发改委审核可研。</t>
  </si>
  <si>
    <r>
      <rPr>
        <sz val="28"/>
        <rFont val="方正仿宋简体"/>
        <charset val="0"/>
      </rPr>
      <t>已于</t>
    </r>
    <r>
      <rPr>
        <sz val="28"/>
        <rFont val="Times New Roman"/>
        <charset val="0"/>
      </rPr>
      <t>3</t>
    </r>
    <r>
      <rPr>
        <sz val="28"/>
        <rFont val="方正仿宋简体"/>
        <charset val="0"/>
      </rPr>
      <t>月</t>
    </r>
    <r>
      <rPr>
        <sz val="28"/>
        <rFont val="Times New Roman"/>
        <charset val="0"/>
      </rPr>
      <t>12</t>
    </r>
    <r>
      <rPr>
        <sz val="28"/>
        <rFont val="方正仿宋简体"/>
        <charset val="0"/>
      </rPr>
      <t>日二次开标，正在审核合同。</t>
    </r>
  </si>
  <si>
    <t>已完成可研编制，已送去发改委报批。</t>
  </si>
  <si>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日签订合同</t>
    </r>
  </si>
  <si>
    <t>新疆金故乡建筑服务有限责任公司</t>
  </si>
  <si>
    <t>已完成用地手续，立项、预算、评审；目前正在挂网中</t>
  </si>
  <si>
    <r>
      <rPr>
        <sz val="28"/>
        <rFont val="方正仿宋简体"/>
        <charset val="134"/>
      </rPr>
      <t>已于</t>
    </r>
    <r>
      <rPr>
        <sz val="28"/>
        <rFont val="Times New Roman"/>
        <charset val="134"/>
      </rPr>
      <t>3</t>
    </r>
    <r>
      <rPr>
        <sz val="28"/>
        <rFont val="方正仿宋简体"/>
        <charset val="134"/>
      </rPr>
      <t>月</t>
    </r>
    <r>
      <rPr>
        <sz val="28"/>
        <rFont val="Times New Roman"/>
        <charset val="134"/>
      </rPr>
      <t>17</t>
    </r>
    <r>
      <rPr>
        <sz val="28"/>
        <rFont val="方正仿宋简体"/>
        <charset val="134"/>
      </rPr>
      <t>日签订合同，施工队已进场施工。</t>
    </r>
  </si>
  <si>
    <t>喀什噶尔河水利建筑工程有限公司</t>
  </si>
  <si>
    <t>目前已完成可研、设计、预算，正在审批可研。</t>
  </si>
  <si>
    <r>
      <rPr>
        <sz val="28"/>
        <rFont val="方正仿宋简体"/>
        <charset val="0"/>
      </rPr>
      <t>已于</t>
    </r>
    <r>
      <rPr>
        <sz val="28"/>
        <rFont val="Times New Roman"/>
        <charset val="0"/>
      </rPr>
      <t>3</t>
    </r>
    <r>
      <rPr>
        <sz val="28"/>
        <rFont val="方正仿宋简体"/>
        <charset val="0"/>
      </rPr>
      <t>月</t>
    </r>
    <r>
      <rPr>
        <sz val="28"/>
        <rFont val="Times New Roman"/>
        <charset val="0"/>
      </rPr>
      <t>12</t>
    </r>
    <r>
      <rPr>
        <sz val="28"/>
        <rFont val="方正仿宋简体"/>
        <charset val="0"/>
      </rPr>
      <t>日签订合同并进场施工。</t>
    </r>
  </si>
  <si>
    <t>新疆树诚工程项目管理有限责任公司</t>
  </si>
  <si>
    <t>新疆华昌正大建设工程有限公司</t>
  </si>
  <si>
    <t>已完成可行性研究报告编制，正在发改委审批。</t>
  </si>
  <si>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日签订合同，施工方已进场。</t>
    </r>
  </si>
  <si>
    <t>新疆合博工程项目管理有限公司</t>
  </si>
  <si>
    <r>
      <rPr>
        <sz val="28"/>
        <rFont val="方正仿宋简体"/>
        <charset val="0"/>
      </rPr>
      <t>新疆天益和工程建设有限责任公司</t>
    </r>
    <r>
      <rPr>
        <sz val="28"/>
        <rFont val="Times New Roman"/>
        <charset val="0"/>
      </rPr>
      <t xml:space="preserve"> </t>
    </r>
  </si>
  <si>
    <r>
      <rPr>
        <b/>
        <sz val="28"/>
        <rFont val="方正仿宋简体"/>
        <charset val="134"/>
      </rPr>
      <t>总投资：</t>
    </r>
    <r>
      <rPr>
        <sz val="28"/>
        <rFont val="Times New Roman"/>
        <charset val="134"/>
      </rPr>
      <t>2461.51</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新建斗渠</t>
    </r>
    <r>
      <rPr>
        <sz val="28"/>
        <rFont val="Times New Roman"/>
        <charset val="134"/>
      </rPr>
      <t>9</t>
    </r>
    <r>
      <rPr>
        <sz val="28"/>
        <rFont val="方正仿宋简体"/>
        <charset val="134"/>
      </rPr>
      <t>条，总长度</t>
    </r>
    <r>
      <rPr>
        <sz val="28"/>
        <rFont val="Times New Roman"/>
        <charset val="134"/>
      </rPr>
      <t>14.75km</t>
    </r>
    <r>
      <rPr>
        <sz val="28"/>
        <rFont val="方正仿宋简体"/>
        <charset val="134"/>
      </rPr>
      <t>，流量为</t>
    </r>
    <r>
      <rPr>
        <sz val="28"/>
        <rFont val="Times New Roman"/>
        <charset val="134"/>
      </rPr>
      <t>0.1m³/s-1.1m³/s</t>
    </r>
    <r>
      <rPr>
        <sz val="28"/>
        <rFont val="方正仿宋简体"/>
        <charset val="134"/>
      </rPr>
      <t>，配套建筑物</t>
    </r>
    <r>
      <rPr>
        <sz val="28"/>
        <rFont val="Times New Roman"/>
        <charset val="134"/>
      </rPr>
      <t>63</t>
    </r>
    <r>
      <rPr>
        <sz val="28"/>
        <rFont val="方正仿宋简体"/>
        <charset val="134"/>
      </rPr>
      <t>座，其中：节制分水闸</t>
    </r>
    <r>
      <rPr>
        <sz val="28"/>
        <rFont val="Times New Roman"/>
        <charset val="134"/>
      </rPr>
      <t>20</t>
    </r>
    <r>
      <rPr>
        <sz val="28"/>
        <rFont val="方正仿宋简体"/>
        <charset val="134"/>
      </rPr>
      <t>座、分水闸</t>
    </r>
    <r>
      <rPr>
        <sz val="28"/>
        <rFont val="Times New Roman"/>
        <charset val="134"/>
      </rPr>
      <t>26</t>
    </r>
    <r>
      <rPr>
        <sz val="28"/>
        <rFont val="方正仿宋简体"/>
        <charset val="134"/>
      </rPr>
      <t>座、农桥</t>
    </r>
    <r>
      <rPr>
        <sz val="28"/>
        <rFont val="Times New Roman"/>
        <charset val="134"/>
      </rPr>
      <t>17</t>
    </r>
    <r>
      <rPr>
        <sz val="28"/>
        <rFont val="方正仿宋简体"/>
        <charset val="134"/>
      </rPr>
      <t>座。项目建成后，所形成的固定资产纳入衔接项目资产管理，权属归村集体所有。</t>
    </r>
  </si>
  <si>
    <t>正在编制可行性研究报告</t>
  </si>
  <si>
    <t>因项目总投资和选址调整，正在按照县发改委审批可研审查意见修改完善</t>
  </si>
  <si>
    <t>新疆中高正建设项目管理咨询有限公司</t>
  </si>
  <si>
    <r>
      <rPr>
        <sz val="28"/>
        <rFont val="Times New Roman"/>
        <charset val="0"/>
      </rPr>
      <t>3</t>
    </r>
    <r>
      <rPr>
        <sz val="28"/>
        <rFont val="方正仿宋简体"/>
        <charset val="0"/>
      </rPr>
      <t>月</t>
    </r>
    <r>
      <rPr>
        <sz val="28"/>
        <rFont val="Times New Roman"/>
        <charset val="0"/>
      </rPr>
      <t>7</t>
    </r>
    <r>
      <rPr>
        <sz val="28"/>
        <rFont val="方正仿宋简体"/>
        <charset val="0"/>
      </rPr>
      <t>日已签订合同，已开工建设。</t>
    </r>
  </si>
  <si>
    <r>
      <rPr>
        <sz val="28"/>
        <rFont val="方正仿宋简体"/>
        <charset val="134"/>
      </rPr>
      <t>投资</t>
    </r>
    <r>
      <rPr>
        <sz val="28"/>
        <rFont val="Times New Roman"/>
        <charset val="134"/>
      </rPr>
      <t>720</t>
    </r>
    <r>
      <rPr>
        <sz val="28"/>
        <rFont val="方正仿宋简体"/>
        <charset val="134"/>
      </rPr>
      <t>万元，新建</t>
    </r>
    <r>
      <rPr>
        <sz val="28"/>
        <rFont val="Times New Roman"/>
        <charset val="134"/>
      </rPr>
      <t>“</t>
    </r>
    <r>
      <rPr>
        <sz val="28"/>
        <rFont val="方正仿宋简体"/>
        <charset val="134"/>
      </rPr>
      <t>十小工程</t>
    </r>
    <r>
      <rPr>
        <sz val="28"/>
        <rFont val="Times New Roman"/>
        <charset val="134"/>
      </rPr>
      <t>”</t>
    </r>
    <r>
      <rPr>
        <sz val="28"/>
        <rFont val="方正仿宋简体"/>
        <charset val="134"/>
      </rPr>
      <t>小市场</t>
    </r>
    <r>
      <rPr>
        <sz val="28"/>
        <rFont val="Times New Roman"/>
        <charset val="134"/>
      </rPr>
      <t>2</t>
    </r>
    <r>
      <rPr>
        <sz val="28"/>
        <rFont val="方正仿宋简体"/>
        <charset val="134"/>
      </rPr>
      <t>座，建筑面积为</t>
    </r>
    <r>
      <rPr>
        <sz val="28"/>
        <rFont val="Times New Roman"/>
        <charset val="134"/>
      </rPr>
      <t>1648.16</t>
    </r>
    <r>
      <rPr>
        <sz val="28"/>
        <rFont val="宋体"/>
        <charset val="134"/>
      </rPr>
      <t>㎡</t>
    </r>
    <r>
      <rPr>
        <sz val="28"/>
        <rFont val="方正仿宋简体"/>
        <charset val="134"/>
      </rPr>
      <t>；改建</t>
    </r>
    <r>
      <rPr>
        <sz val="28"/>
        <rFont val="Times New Roman"/>
        <charset val="134"/>
      </rPr>
      <t>“</t>
    </r>
    <r>
      <rPr>
        <sz val="28"/>
        <rFont val="方正仿宋简体"/>
        <charset val="134"/>
      </rPr>
      <t>十小工程</t>
    </r>
    <r>
      <rPr>
        <sz val="28"/>
        <rFont val="Times New Roman"/>
        <charset val="134"/>
      </rPr>
      <t>”</t>
    </r>
    <r>
      <rPr>
        <sz val="28"/>
        <rFont val="方正仿宋简体"/>
        <charset val="134"/>
      </rPr>
      <t>小市场</t>
    </r>
    <r>
      <rPr>
        <sz val="28"/>
        <rFont val="Times New Roman"/>
        <charset val="134"/>
      </rPr>
      <t>1</t>
    </r>
    <r>
      <rPr>
        <sz val="28"/>
        <rFont val="方正仿宋简体"/>
        <charset val="134"/>
      </rPr>
      <t>座，建筑面积为</t>
    </r>
    <r>
      <rPr>
        <sz val="28"/>
        <rFont val="Times New Roman"/>
        <charset val="134"/>
      </rPr>
      <t>335.04</t>
    </r>
    <r>
      <rPr>
        <sz val="28"/>
        <rFont val="宋体"/>
        <charset val="134"/>
      </rPr>
      <t>㎡</t>
    </r>
    <r>
      <rPr>
        <sz val="28"/>
        <rFont val="方正仿宋简体"/>
        <charset val="134"/>
      </rPr>
      <t>；配套建设室外地面硬化</t>
    </r>
    <r>
      <rPr>
        <sz val="28"/>
        <rFont val="Times New Roman"/>
        <charset val="134"/>
      </rPr>
      <t>3888</t>
    </r>
    <r>
      <rPr>
        <sz val="28"/>
        <rFont val="宋体"/>
        <charset val="134"/>
      </rPr>
      <t>㎡</t>
    </r>
    <r>
      <rPr>
        <sz val="28"/>
        <rFont val="方正仿宋简体"/>
        <charset val="134"/>
      </rPr>
      <t>及给排水、电力、消防等相关附属设施。项目建成后，所形成的固定资产纳入衔接项目资产管理，权属归村集体所有，项目年收益率不低于同期银行贷款利率。</t>
    </r>
  </si>
  <si>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日开标，正在进行中标候选人公示（</t>
    </r>
    <r>
      <rPr>
        <sz val="28"/>
        <rFont val="Times New Roman"/>
        <charset val="0"/>
      </rPr>
      <t>3</t>
    </r>
    <r>
      <rPr>
        <sz val="28"/>
        <rFont val="方正仿宋简体"/>
        <charset val="0"/>
      </rPr>
      <t>月</t>
    </r>
    <r>
      <rPr>
        <sz val="28"/>
        <rFont val="Times New Roman"/>
        <charset val="0"/>
      </rPr>
      <t>26</t>
    </r>
    <r>
      <rPr>
        <sz val="28"/>
        <rFont val="方正仿宋简体"/>
        <charset val="0"/>
      </rPr>
      <t>日</t>
    </r>
    <r>
      <rPr>
        <sz val="28"/>
        <rFont val="Times New Roman"/>
        <charset val="0"/>
      </rPr>
      <t>-3</t>
    </r>
    <r>
      <rPr>
        <sz val="28"/>
        <rFont val="方正仿宋简体"/>
        <charset val="0"/>
      </rPr>
      <t>月</t>
    </r>
    <r>
      <rPr>
        <sz val="28"/>
        <rFont val="Times New Roman"/>
        <charset val="0"/>
      </rPr>
      <t>28</t>
    </r>
    <r>
      <rPr>
        <sz val="28"/>
        <rFont val="方正仿宋简体"/>
        <charset val="0"/>
      </rPr>
      <t>日）</t>
    </r>
    <r>
      <rPr>
        <b/>
        <sz val="28"/>
        <rFont val="方正仿宋简体"/>
        <charset val="0"/>
      </rPr>
      <t>。</t>
    </r>
  </si>
  <si>
    <t>已完成可研审批，正在编制预算。</t>
  </si>
  <si>
    <r>
      <rPr>
        <sz val="28"/>
        <rFont val="方正仿宋简体"/>
        <charset val="0"/>
      </rPr>
      <t>已于</t>
    </r>
    <r>
      <rPr>
        <sz val="28"/>
        <rFont val="Times New Roman"/>
        <charset val="0"/>
      </rPr>
      <t>3</t>
    </r>
    <r>
      <rPr>
        <sz val="28"/>
        <rFont val="方正仿宋简体"/>
        <charset val="0"/>
      </rPr>
      <t>月</t>
    </r>
    <r>
      <rPr>
        <sz val="28"/>
        <rFont val="Times New Roman"/>
        <charset val="0"/>
      </rPr>
      <t>3</t>
    </r>
    <r>
      <rPr>
        <sz val="28"/>
        <rFont val="方正仿宋简体"/>
        <charset val="0"/>
      </rPr>
      <t>日签订合同。</t>
    </r>
  </si>
  <si>
    <t>可研编制已完成，正在调整概算（地基设计计划按照三层设计）。</t>
  </si>
  <si>
    <r>
      <rPr>
        <sz val="28"/>
        <rFont val="方正仿宋简体"/>
        <charset val="134"/>
      </rPr>
      <t>已于</t>
    </r>
    <r>
      <rPr>
        <sz val="28"/>
        <rFont val="Times New Roman"/>
        <charset val="134"/>
      </rPr>
      <t>3</t>
    </r>
    <r>
      <rPr>
        <sz val="28"/>
        <rFont val="方正仿宋简体"/>
        <charset val="134"/>
      </rPr>
      <t>月</t>
    </r>
    <r>
      <rPr>
        <sz val="28"/>
        <rFont val="Times New Roman"/>
        <charset val="134"/>
      </rPr>
      <t>26</t>
    </r>
    <r>
      <rPr>
        <sz val="28"/>
        <rFont val="方正仿宋简体"/>
        <charset val="134"/>
      </rPr>
      <t>日开标。</t>
    </r>
  </si>
  <si>
    <t>新疆润标工程勘察设计研究院有限公司</t>
  </si>
  <si>
    <t>已完成测绘、岩土勘察、设计方案；设计方案已确定；预算已完成，已完成可研批复，发改委已经出具项目建议书；正在办理用地预审。</t>
  </si>
  <si>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日开标，正在进行定标候选人公示（</t>
    </r>
    <r>
      <rPr>
        <sz val="28"/>
        <rFont val="Times New Roman"/>
        <charset val="0"/>
      </rPr>
      <t>3</t>
    </r>
    <r>
      <rPr>
        <sz val="28"/>
        <rFont val="方正仿宋简体"/>
        <charset val="0"/>
      </rPr>
      <t>月</t>
    </r>
    <r>
      <rPr>
        <sz val="28"/>
        <rFont val="Times New Roman"/>
        <charset val="0"/>
      </rPr>
      <t>23</t>
    </r>
    <r>
      <rPr>
        <sz val="28"/>
        <rFont val="方正仿宋简体"/>
        <charset val="0"/>
      </rPr>
      <t>日</t>
    </r>
    <r>
      <rPr>
        <sz val="28"/>
        <rFont val="Times New Roman"/>
        <charset val="0"/>
      </rPr>
      <t>-3</t>
    </r>
    <r>
      <rPr>
        <sz val="28"/>
        <rFont val="方正仿宋简体"/>
        <charset val="0"/>
      </rPr>
      <t>月</t>
    </r>
    <r>
      <rPr>
        <sz val="28"/>
        <rFont val="Times New Roman"/>
        <charset val="0"/>
      </rPr>
      <t>25</t>
    </r>
    <r>
      <rPr>
        <sz val="28"/>
        <rFont val="方正仿宋简体"/>
        <charset val="0"/>
      </rPr>
      <t>日）</t>
    </r>
    <r>
      <rPr>
        <b/>
        <sz val="28"/>
        <rFont val="方正仿宋简体"/>
        <charset val="0"/>
      </rPr>
      <t>。</t>
    </r>
  </si>
  <si>
    <t>新疆联诚项目咨询管理有限公司</t>
  </si>
  <si>
    <t>已完成测绘、地勘、施工设计图，目前正在办理立项审批。</t>
  </si>
  <si>
    <r>
      <rPr>
        <sz val="28"/>
        <rFont val="方正仿宋简体"/>
        <charset val="0"/>
      </rPr>
      <t>已于</t>
    </r>
    <r>
      <rPr>
        <sz val="28"/>
        <rFont val="Times New Roman"/>
        <charset val="0"/>
      </rPr>
      <t>3</t>
    </r>
    <r>
      <rPr>
        <sz val="28"/>
        <rFont val="方正仿宋简体"/>
        <charset val="0"/>
      </rPr>
      <t>月</t>
    </r>
    <r>
      <rPr>
        <sz val="28"/>
        <rFont val="Times New Roman"/>
        <charset val="0"/>
      </rPr>
      <t>20</t>
    </r>
    <r>
      <rPr>
        <sz val="28"/>
        <rFont val="方正仿宋简体"/>
        <charset val="0"/>
      </rPr>
      <t>日挂网，计划</t>
    </r>
    <r>
      <rPr>
        <sz val="28"/>
        <rFont val="Times New Roman"/>
        <charset val="0"/>
      </rPr>
      <t>4</t>
    </r>
    <r>
      <rPr>
        <sz val="28"/>
        <rFont val="方正仿宋简体"/>
        <charset val="0"/>
      </rPr>
      <t>月</t>
    </r>
    <r>
      <rPr>
        <sz val="28"/>
        <rFont val="Times New Roman"/>
        <charset val="0"/>
      </rPr>
      <t>1</t>
    </r>
    <r>
      <rPr>
        <sz val="28"/>
        <rFont val="方正仿宋简体"/>
        <charset val="0"/>
      </rPr>
      <t>日开标</t>
    </r>
  </si>
  <si>
    <t>已完成用地手续，正在办理立项</t>
  </si>
  <si>
    <r>
      <rPr>
        <sz val="28"/>
        <rFont val="方正仿宋简体"/>
        <charset val="0"/>
      </rPr>
      <t>已于</t>
    </r>
    <r>
      <rPr>
        <sz val="28"/>
        <rFont val="Times New Roman"/>
        <charset val="0"/>
      </rPr>
      <t>3</t>
    </r>
    <r>
      <rPr>
        <sz val="28"/>
        <rFont val="方正仿宋简体"/>
        <charset val="0"/>
      </rPr>
      <t>月</t>
    </r>
    <r>
      <rPr>
        <sz val="28"/>
        <rFont val="Times New Roman"/>
        <charset val="0"/>
      </rPr>
      <t>21</t>
    </r>
    <r>
      <rPr>
        <sz val="28"/>
        <rFont val="方正仿宋简体"/>
        <charset val="0"/>
      </rPr>
      <t>日开标，正在进行定标候选人公示（</t>
    </r>
    <r>
      <rPr>
        <sz val="28"/>
        <rFont val="Times New Roman"/>
        <charset val="0"/>
      </rPr>
      <t>3</t>
    </r>
    <r>
      <rPr>
        <sz val="28"/>
        <rFont val="方正仿宋简体"/>
        <charset val="0"/>
      </rPr>
      <t>月</t>
    </r>
    <r>
      <rPr>
        <sz val="28"/>
        <rFont val="Times New Roman"/>
        <charset val="0"/>
      </rPr>
      <t>22</t>
    </r>
    <r>
      <rPr>
        <sz val="28"/>
        <rFont val="方正仿宋简体"/>
        <charset val="0"/>
      </rPr>
      <t>日</t>
    </r>
    <r>
      <rPr>
        <sz val="28"/>
        <rFont val="Times New Roman"/>
        <charset val="0"/>
      </rPr>
      <t>-3</t>
    </r>
    <r>
      <rPr>
        <sz val="28"/>
        <rFont val="方正仿宋简体"/>
        <charset val="0"/>
      </rPr>
      <t>月</t>
    </r>
    <r>
      <rPr>
        <sz val="28"/>
        <rFont val="Times New Roman"/>
        <charset val="0"/>
      </rPr>
      <t>24</t>
    </r>
    <r>
      <rPr>
        <sz val="28"/>
        <rFont val="方正仿宋简体"/>
        <charset val="0"/>
      </rPr>
      <t>日）</t>
    </r>
  </si>
  <si>
    <t>新疆丝路永信建设工程项目管理咨询有限责任公司</t>
  </si>
  <si>
    <t>目前正在进行设计</t>
  </si>
  <si>
    <r>
      <rPr>
        <b/>
        <sz val="28"/>
        <rFont val="方正仿宋简体"/>
        <charset val="134"/>
      </rPr>
      <t>总投资：</t>
    </r>
    <r>
      <rPr>
        <sz val="28"/>
        <rFont val="Times New Roman"/>
        <charset val="134"/>
      </rPr>
      <t>1500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新建排水井</t>
    </r>
    <r>
      <rPr>
        <sz val="28"/>
        <rFont val="Times New Roman"/>
        <charset val="134"/>
      </rPr>
      <t>150</t>
    </r>
    <r>
      <rPr>
        <sz val="28"/>
        <rFont val="方正仿宋简体"/>
        <charset val="134"/>
      </rPr>
      <t>眼，其中：</t>
    </r>
    <r>
      <rPr>
        <sz val="28"/>
        <rFont val="Times New Roman"/>
        <charset val="134"/>
      </rPr>
      <t>80m</t>
    </r>
    <r>
      <rPr>
        <sz val="28"/>
        <rFont val="方正仿宋简体"/>
        <charset val="134"/>
      </rPr>
      <t>深</t>
    </r>
    <r>
      <rPr>
        <sz val="28"/>
        <rFont val="Times New Roman"/>
        <charset val="134"/>
      </rPr>
      <t>7</t>
    </r>
    <r>
      <rPr>
        <sz val="28"/>
        <rFont val="方正仿宋简体"/>
        <charset val="134"/>
      </rPr>
      <t>眼、</t>
    </r>
    <r>
      <rPr>
        <sz val="28"/>
        <rFont val="Times New Roman"/>
        <charset val="134"/>
      </rPr>
      <t>60m</t>
    </r>
    <r>
      <rPr>
        <sz val="28"/>
        <rFont val="方正仿宋简体"/>
        <charset val="134"/>
      </rPr>
      <t>深</t>
    </r>
    <r>
      <rPr>
        <sz val="28"/>
        <rFont val="Times New Roman"/>
        <charset val="134"/>
      </rPr>
      <t>103</t>
    </r>
    <r>
      <rPr>
        <sz val="28"/>
        <rFont val="方正仿宋简体"/>
        <charset val="134"/>
      </rPr>
      <t>眼、</t>
    </r>
    <r>
      <rPr>
        <sz val="28"/>
        <rFont val="Times New Roman"/>
        <charset val="134"/>
      </rPr>
      <t>40m</t>
    </r>
    <r>
      <rPr>
        <sz val="28"/>
        <rFont val="方正仿宋简体"/>
        <charset val="134"/>
      </rPr>
      <t>深</t>
    </r>
    <r>
      <rPr>
        <sz val="28"/>
        <rFont val="Times New Roman"/>
        <charset val="134"/>
      </rPr>
      <t>40</t>
    </r>
    <r>
      <rPr>
        <sz val="28"/>
        <rFont val="方正仿宋简体"/>
        <charset val="134"/>
      </rPr>
      <t>眼，并完成相关配套工程，同时关停</t>
    </r>
    <r>
      <rPr>
        <sz val="28"/>
        <rFont val="Times New Roman"/>
        <charset val="134"/>
      </rPr>
      <t>150</t>
    </r>
    <r>
      <rPr>
        <sz val="28"/>
        <rFont val="方正仿宋简体"/>
        <charset val="134"/>
      </rPr>
      <t>眼机井，增加地下水浅埋区开采量，降低盐渍化区域地下水位至</t>
    </r>
    <r>
      <rPr>
        <sz val="28"/>
        <rFont val="Times New Roman"/>
        <charset val="134"/>
      </rPr>
      <t>3-6m</t>
    </r>
    <r>
      <rPr>
        <sz val="28"/>
        <rFont val="方正仿宋简体"/>
        <charset val="134"/>
      </rPr>
      <t>合理区间值，减轻土壤次生盐渍化的发生，改善地下水浅埋区农业生产条件。项目建成后，所形成的固定资产纳入衔接项目资产管理，权属归建设单位所有。</t>
    </r>
  </si>
  <si>
    <t>正在编制实施方案</t>
  </si>
  <si>
    <r>
      <rPr>
        <sz val="28"/>
        <rFont val="方正仿宋简体"/>
        <charset val="0"/>
      </rPr>
      <t>已于</t>
    </r>
    <r>
      <rPr>
        <sz val="28"/>
        <rFont val="Times New Roman"/>
        <charset val="0"/>
      </rPr>
      <t>3</t>
    </r>
    <r>
      <rPr>
        <sz val="28"/>
        <rFont val="方正仿宋简体"/>
        <charset val="0"/>
      </rPr>
      <t>月</t>
    </r>
    <r>
      <rPr>
        <sz val="28"/>
        <rFont val="Times New Roman"/>
        <charset val="0"/>
      </rPr>
      <t>25</t>
    </r>
    <r>
      <rPr>
        <sz val="28"/>
        <rFont val="方正仿宋简体"/>
        <charset val="0"/>
      </rPr>
      <t>日取得县发改委可研批复</t>
    </r>
  </si>
  <si>
    <r>
      <rPr>
        <b/>
        <sz val="28"/>
        <rFont val="方正仿宋简体"/>
        <charset val="134"/>
      </rPr>
      <t>总投资：</t>
    </r>
    <r>
      <rPr>
        <sz val="28"/>
        <rFont val="Times New Roman"/>
        <charset val="134"/>
      </rPr>
      <t>1000</t>
    </r>
    <r>
      <rPr>
        <sz val="28"/>
        <rFont val="方正仿宋简体"/>
        <charset val="134"/>
      </rPr>
      <t>万元。</t>
    </r>
    <r>
      <rPr>
        <b/>
        <sz val="28"/>
        <rFont val="Times New Roman"/>
        <charset val="134"/>
      </rPr>
      <t xml:space="preserve">                     
</t>
    </r>
    <r>
      <rPr>
        <b/>
        <sz val="28"/>
        <rFont val="方正仿宋简体"/>
        <charset val="134"/>
      </rPr>
      <t>建设内容：</t>
    </r>
    <r>
      <rPr>
        <sz val="28"/>
        <rFont val="方正仿宋简体"/>
        <charset val="134"/>
      </rPr>
      <t>新建支排渠</t>
    </r>
    <r>
      <rPr>
        <sz val="28"/>
        <rFont val="Times New Roman"/>
        <charset val="134"/>
      </rPr>
      <t>1.27km</t>
    </r>
    <r>
      <rPr>
        <sz val="28"/>
        <rFont val="方正仿宋简体"/>
        <charset val="134"/>
      </rPr>
      <t>，渠系建筑物</t>
    </r>
    <r>
      <rPr>
        <sz val="28"/>
        <rFont val="Times New Roman"/>
        <charset val="134"/>
      </rPr>
      <t>16</t>
    </r>
    <r>
      <rPr>
        <sz val="28"/>
        <rFont val="方正仿宋简体"/>
        <charset val="134"/>
      </rPr>
      <t>座；改建干、支排渠</t>
    </r>
    <r>
      <rPr>
        <sz val="28"/>
        <rFont val="Times New Roman"/>
        <charset val="134"/>
      </rPr>
      <t>11.12km</t>
    </r>
    <r>
      <rPr>
        <sz val="28"/>
        <rFont val="方正仿宋简体"/>
        <charset val="134"/>
      </rPr>
      <t>，配套相关附属设施设备。项目建成后，所形成的固定资产纳入衔接项目资产管理，权属归建设单位所有。</t>
    </r>
  </si>
  <si>
    <t>已完成实施方案审查正在按照专家意见修改完善，同步开展水土保持方案编制和征占林草地手续</t>
  </si>
  <si>
    <r>
      <rPr>
        <sz val="28"/>
        <rFont val="方正仿宋简体"/>
        <charset val="0"/>
      </rPr>
      <t>已于</t>
    </r>
    <r>
      <rPr>
        <sz val="28"/>
        <rFont val="Times New Roman"/>
        <charset val="0"/>
      </rPr>
      <t>3</t>
    </r>
    <r>
      <rPr>
        <sz val="28"/>
        <rFont val="方正仿宋简体"/>
        <charset val="0"/>
      </rPr>
      <t>月</t>
    </r>
    <r>
      <rPr>
        <sz val="28"/>
        <rFont val="Times New Roman"/>
        <charset val="0"/>
      </rPr>
      <t>19</t>
    </r>
    <r>
      <rPr>
        <sz val="28"/>
        <rFont val="方正仿宋简体"/>
        <charset val="0"/>
      </rPr>
      <t>日开标并于</t>
    </r>
    <r>
      <rPr>
        <sz val="28"/>
        <rFont val="Times New Roman"/>
        <charset val="0"/>
      </rPr>
      <t>3</t>
    </r>
    <r>
      <rPr>
        <sz val="28"/>
        <rFont val="方正仿宋简体"/>
        <charset val="0"/>
      </rPr>
      <t>月</t>
    </r>
    <r>
      <rPr>
        <sz val="28"/>
        <rFont val="Times New Roman"/>
        <charset val="0"/>
      </rPr>
      <t>23</t>
    </r>
    <r>
      <rPr>
        <sz val="28"/>
        <rFont val="方正仿宋简体"/>
        <charset val="0"/>
      </rPr>
      <t>日进行中标结果公告。</t>
    </r>
  </si>
  <si>
    <t>新疆宏力源工程项目管理有限公司</t>
  </si>
  <si>
    <r>
      <rPr>
        <b/>
        <sz val="28"/>
        <rFont val="方正仿宋简体"/>
        <charset val="134"/>
      </rPr>
      <t>总投资：</t>
    </r>
    <r>
      <rPr>
        <sz val="28"/>
        <rFont val="Times New Roman"/>
        <charset val="134"/>
      </rPr>
      <t>1100</t>
    </r>
    <r>
      <rPr>
        <sz val="28"/>
        <rFont val="方正仿宋简体"/>
        <charset val="134"/>
      </rPr>
      <t>万元</t>
    </r>
    <r>
      <rPr>
        <sz val="28"/>
        <rFont val="Times New Roman"/>
        <charset val="134"/>
      </rPr>
      <t xml:space="preserve">
</t>
    </r>
    <r>
      <rPr>
        <b/>
        <sz val="28"/>
        <rFont val="方正仿宋简体"/>
        <charset val="134"/>
      </rPr>
      <t>建设内容：</t>
    </r>
    <r>
      <rPr>
        <sz val="28"/>
        <rFont val="方正仿宋简体"/>
        <charset val="134"/>
      </rPr>
      <t>在琼库尔恰克乡</t>
    </r>
    <r>
      <rPr>
        <sz val="28"/>
        <rFont val="Times New Roman"/>
        <charset val="134"/>
      </rPr>
      <t>4</t>
    </r>
    <r>
      <rPr>
        <sz val="28"/>
        <rFont val="方正仿宋简体"/>
        <charset val="134"/>
      </rPr>
      <t>村新建框架结构小市场</t>
    </r>
    <r>
      <rPr>
        <sz val="28"/>
        <rFont val="Times New Roman"/>
        <charset val="134"/>
      </rPr>
      <t>2</t>
    </r>
    <r>
      <rPr>
        <sz val="28"/>
        <rFont val="方正仿宋简体"/>
        <charset val="134"/>
      </rPr>
      <t>栋、总面积</t>
    </r>
    <r>
      <rPr>
        <sz val="28"/>
        <rFont val="Times New Roman"/>
        <charset val="134"/>
      </rPr>
      <t>3868.1</t>
    </r>
    <r>
      <rPr>
        <sz val="28"/>
        <rFont val="宋体"/>
        <charset val="134"/>
      </rPr>
      <t>㎡</t>
    </r>
    <r>
      <rPr>
        <sz val="28"/>
        <rFont val="方正仿宋简体"/>
        <charset val="134"/>
      </rPr>
      <t>，消防水池</t>
    </r>
    <r>
      <rPr>
        <sz val="28"/>
        <rFont val="Times New Roman"/>
        <charset val="134"/>
      </rPr>
      <t>350</t>
    </r>
    <r>
      <rPr>
        <sz val="28"/>
        <rFont val="宋体"/>
        <charset val="134"/>
      </rPr>
      <t>㎡</t>
    </r>
    <r>
      <rPr>
        <sz val="28"/>
        <rFont val="方正仿宋简体"/>
        <charset val="134"/>
      </rPr>
      <t>，配套地面硬化、给排水、消防、电力等相关附属设施。项目建成后，所形成的固定资产纳入衔接项目资产管理，权属归村集体所有，项目年收益率不低于同期银行贷款利率。</t>
    </r>
  </si>
  <si>
    <t>正在开展可研、初设及设计工作。</t>
  </si>
  <si>
    <r>
      <rPr>
        <sz val="28"/>
        <rFont val="方正仿宋简体"/>
        <charset val="0"/>
      </rPr>
      <t>已于</t>
    </r>
    <r>
      <rPr>
        <sz val="28"/>
        <rFont val="Times New Roman"/>
        <charset val="0"/>
      </rPr>
      <t>3</t>
    </r>
    <r>
      <rPr>
        <sz val="28"/>
        <rFont val="方正仿宋简体"/>
        <charset val="0"/>
      </rPr>
      <t>月</t>
    </r>
    <r>
      <rPr>
        <sz val="28"/>
        <rFont val="Times New Roman"/>
        <charset val="0"/>
      </rPr>
      <t>8</t>
    </r>
    <r>
      <rPr>
        <sz val="28"/>
        <rFont val="方正仿宋简体"/>
        <charset val="0"/>
      </rPr>
      <t>日挂网，计划</t>
    </r>
    <r>
      <rPr>
        <sz val="28"/>
        <rFont val="Times New Roman"/>
        <charset val="0"/>
      </rPr>
      <t>4</t>
    </r>
    <r>
      <rPr>
        <sz val="28"/>
        <rFont val="方正仿宋简体"/>
        <charset val="0"/>
      </rPr>
      <t>月</t>
    </r>
    <r>
      <rPr>
        <sz val="28"/>
        <rFont val="Times New Roman"/>
        <charset val="0"/>
      </rPr>
      <t>3</t>
    </r>
    <r>
      <rPr>
        <sz val="28"/>
        <rFont val="方正仿宋简体"/>
        <charset val="0"/>
      </rPr>
      <t>日开标。</t>
    </r>
  </si>
  <si>
    <t>大华中天项目管理顾问有限公司</t>
  </si>
  <si>
    <r>
      <rPr>
        <sz val="28"/>
        <rFont val="方正仿宋简体"/>
        <charset val="0"/>
      </rPr>
      <t>已于</t>
    </r>
    <r>
      <rPr>
        <sz val="28"/>
        <rFont val="Times New Roman"/>
        <charset val="0"/>
      </rPr>
      <t>3</t>
    </r>
    <r>
      <rPr>
        <sz val="28"/>
        <rFont val="方正仿宋简体"/>
        <charset val="0"/>
      </rPr>
      <t>月</t>
    </r>
    <r>
      <rPr>
        <sz val="28"/>
        <rFont val="Times New Roman"/>
        <charset val="0"/>
      </rPr>
      <t>19</t>
    </r>
    <r>
      <rPr>
        <sz val="28"/>
        <rFont val="方正仿宋简体"/>
        <charset val="0"/>
      </rPr>
      <t>日取得可研批复，预计</t>
    </r>
    <r>
      <rPr>
        <sz val="28"/>
        <rFont val="Times New Roman"/>
        <charset val="0"/>
      </rPr>
      <t>3</t>
    </r>
    <r>
      <rPr>
        <sz val="28"/>
        <rFont val="方正仿宋简体"/>
        <charset val="0"/>
      </rPr>
      <t>月</t>
    </r>
    <r>
      <rPr>
        <sz val="28"/>
        <rFont val="Times New Roman"/>
        <charset val="0"/>
      </rPr>
      <t>22</t>
    </r>
    <r>
      <rPr>
        <sz val="28"/>
        <rFont val="方正仿宋简体"/>
        <charset val="0"/>
      </rPr>
      <t>日前可完成审图及预算编制，预计</t>
    </r>
    <r>
      <rPr>
        <sz val="28"/>
        <rFont val="Times New Roman"/>
        <charset val="0"/>
      </rPr>
      <t>3</t>
    </r>
    <r>
      <rPr>
        <sz val="28"/>
        <rFont val="方正仿宋简体"/>
        <charset val="0"/>
      </rPr>
      <t>月</t>
    </r>
    <r>
      <rPr>
        <sz val="28"/>
        <rFont val="Times New Roman"/>
        <charset val="0"/>
      </rPr>
      <t>28</t>
    </r>
    <r>
      <rPr>
        <sz val="28"/>
        <rFont val="方正仿宋简体"/>
        <charset val="0"/>
      </rPr>
      <t>日前挂网</t>
    </r>
  </si>
  <si>
    <t>测绘、地勘已经完成，目前正在编制可研方案，同步调整预算（乡镇自主行为，导致概算调整）。</t>
  </si>
  <si>
    <r>
      <rPr>
        <sz val="28"/>
        <rFont val="方正仿宋简体"/>
        <charset val="134"/>
      </rPr>
      <t>一标（建设小市场）已于</t>
    </r>
    <r>
      <rPr>
        <sz val="28"/>
        <rFont val="Times New Roman"/>
        <charset val="134"/>
      </rPr>
      <t>3</t>
    </r>
    <r>
      <rPr>
        <sz val="28"/>
        <rFont val="方正仿宋简体"/>
        <charset val="134"/>
      </rPr>
      <t>月</t>
    </r>
    <r>
      <rPr>
        <sz val="28"/>
        <rFont val="Times New Roman"/>
        <charset val="134"/>
      </rPr>
      <t>26</t>
    </r>
    <r>
      <rPr>
        <sz val="28"/>
        <rFont val="方正仿宋简体"/>
        <charset val="134"/>
      </rPr>
      <t>日开标，二标（污水管网）计划</t>
    </r>
    <r>
      <rPr>
        <sz val="28"/>
        <rFont val="Times New Roman"/>
        <charset val="134"/>
      </rPr>
      <t>3</t>
    </r>
    <r>
      <rPr>
        <sz val="28"/>
        <rFont val="方正仿宋简体"/>
        <charset val="134"/>
      </rPr>
      <t>月</t>
    </r>
    <r>
      <rPr>
        <sz val="28"/>
        <rFont val="Times New Roman"/>
        <charset val="134"/>
      </rPr>
      <t>27</t>
    </r>
    <r>
      <rPr>
        <sz val="28"/>
        <rFont val="方正仿宋简体"/>
        <charset val="134"/>
      </rPr>
      <t>日开标、三标（道路提升改造）计划</t>
    </r>
    <r>
      <rPr>
        <sz val="28"/>
        <rFont val="Times New Roman"/>
        <charset val="134"/>
      </rPr>
      <t>3</t>
    </r>
    <r>
      <rPr>
        <sz val="28"/>
        <rFont val="方正仿宋简体"/>
        <charset val="134"/>
      </rPr>
      <t>月</t>
    </r>
    <r>
      <rPr>
        <sz val="28"/>
        <rFont val="Times New Roman"/>
        <charset val="134"/>
      </rPr>
      <t>27</t>
    </r>
    <r>
      <rPr>
        <sz val="28"/>
        <rFont val="方正仿宋简体"/>
        <charset val="134"/>
      </rPr>
      <t>日开标、四标（土地碎片化整理）计划</t>
    </r>
    <r>
      <rPr>
        <sz val="28"/>
        <rFont val="Times New Roman"/>
        <charset val="134"/>
      </rPr>
      <t>3</t>
    </r>
    <r>
      <rPr>
        <sz val="28"/>
        <rFont val="方正仿宋简体"/>
        <charset val="134"/>
      </rPr>
      <t>月</t>
    </r>
    <r>
      <rPr>
        <sz val="28"/>
        <rFont val="Times New Roman"/>
        <charset val="134"/>
      </rPr>
      <t>28</t>
    </r>
    <r>
      <rPr>
        <sz val="28"/>
        <rFont val="方正仿宋简体"/>
        <charset val="134"/>
      </rPr>
      <t>日开标</t>
    </r>
  </si>
  <si>
    <r>
      <rPr>
        <sz val="28"/>
        <rFont val="Times New Roman"/>
        <charset val="0"/>
      </rPr>
      <t>2024/3/26</t>
    </r>
    <r>
      <rPr>
        <sz val="28"/>
        <rFont val="方正仿宋简体"/>
        <charset val="0"/>
      </rPr>
      <t>（建设小市场）</t>
    </r>
    <r>
      <rPr>
        <sz val="28"/>
        <rFont val="Times New Roman"/>
        <charset val="0"/>
      </rPr>
      <t xml:space="preserve">
2024/3/27</t>
    </r>
    <r>
      <rPr>
        <sz val="28"/>
        <rFont val="方正仿宋简体"/>
        <charset val="0"/>
      </rPr>
      <t>（新建污水管网、道路提升改造）</t>
    </r>
    <r>
      <rPr>
        <sz val="28"/>
        <rFont val="Times New Roman"/>
        <charset val="0"/>
      </rPr>
      <t xml:space="preserve">
2024/3/28</t>
    </r>
    <r>
      <rPr>
        <sz val="28"/>
        <rFont val="方正仿宋简体"/>
        <charset val="0"/>
      </rPr>
      <t>（土地碎片化整理）</t>
    </r>
  </si>
  <si>
    <t>目前已完成可研、设计、预算。</t>
  </si>
  <si>
    <r>
      <rPr>
        <sz val="26"/>
        <rFont val="方正仿宋简体"/>
        <charset val="0"/>
      </rPr>
      <t>一标（土地碎片化整理及防渗渠）已于</t>
    </r>
    <r>
      <rPr>
        <sz val="26"/>
        <rFont val="Times New Roman"/>
        <charset val="0"/>
      </rPr>
      <t>3</t>
    </r>
    <r>
      <rPr>
        <sz val="26"/>
        <rFont val="方正仿宋简体"/>
        <charset val="0"/>
      </rPr>
      <t>月</t>
    </r>
    <r>
      <rPr>
        <sz val="26"/>
        <rFont val="Times New Roman"/>
        <charset val="0"/>
      </rPr>
      <t>14</t>
    </r>
    <r>
      <rPr>
        <sz val="26"/>
        <rFont val="方正仿宋简体"/>
        <charset val="0"/>
      </rPr>
      <t>日开标，中标公司为新疆正远恒基水利工程有限公司，正在拟定合同；二标（污水管网）已于</t>
    </r>
    <r>
      <rPr>
        <sz val="26"/>
        <rFont val="Times New Roman"/>
        <charset val="0"/>
      </rPr>
      <t>3</t>
    </r>
    <r>
      <rPr>
        <sz val="26"/>
        <rFont val="方正仿宋简体"/>
        <charset val="0"/>
      </rPr>
      <t>月</t>
    </r>
    <r>
      <rPr>
        <sz val="26"/>
        <rFont val="Times New Roman"/>
        <charset val="0"/>
      </rPr>
      <t>26</t>
    </r>
    <r>
      <rPr>
        <sz val="26"/>
        <rFont val="方正仿宋简体"/>
        <charset val="0"/>
      </rPr>
      <t>日开标；三标（产业配套设施）已于</t>
    </r>
    <r>
      <rPr>
        <sz val="26"/>
        <rFont val="Times New Roman"/>
        <charset val="0"/>
      </rPr>
      <t>3</t>
    </r>
    <r>
      <rPr>
        <sz val="26"/>
        <rFont val="方正仿宋简体"/>
        <charset val="0"/>
      </rPr>
      <t>月</t>
    </r>
    <r>
      <rPr>
        <sz val="26"/>
        <rFont val="Times New Roman"/>
        <charset val="0"/>
      </rPr>
      <t>26</t>
    </r>
    <r>
      <rPr>
        <sz val="26"/>
        <rFont val="方正仿宋简体"/>
        <charset val="0"/>
      </rPr>
      <t>日开标。</t>
    </r>
  </si>
  <si>
    <r>
      <rPr>
        <sz val="28"/>
        <rFont val="方正仿宋简体"/>
        <charset val="0"/>
      </rPr>
      <t>一标：新疆正远恒基水利工程有限公司</t>
    </r>
    <r>
      <rPr>
        <sz val="28"/>
        <rFont val="Times New Roman"/>
        <charset val="0"/>
      </rPr>
      <t xml:space="preserve"> </t>
    </r>
  </si>
  <si>
    <r>
      <rPr>
        <sz val="28"/>
        <rFont val="方正仿宋简体"/>
        <charset val="0"/>
      </rPr>
      <t>一标：</t>
    </r>
    <r>
      <rPr>
        <sz val="28"/>
        <rFont val="Times New Roman"/>
        <charset val="0"/>
      </rPr>
      <t>583.350139</t>
    </r>
  </si>
  <si>
    <r>
      <rPr>
        <sz val="24"/>
        <rFont val="方正仿宋简体"/>
        <charset val="0"/>
      </rPr>
      <t>一标（污水管网）已于</t>
    </r>
    <r>
      <rPr>
        <sz val="24"/>
        <rFont val="Times New Roman"/>
        <charset val="0"/>
      </rPr>
      <t>3</t>
    </r>
    <r>
      <rPr>
        <sz val="24"/>
        <rFont val="方正仿宋简体"/>
        <charset val="0"/>
      </rPr>
      <t>月</t>
    </r>
    <r>
      <rPr>
        <sz val="24"/>
        <rFont val="Times New Roman"/>
        <charset val="0"/>
      </rPr>
      <t>20</t>
    </r>
    <r>
      <rPr>
        <sz val="24"/>
        <rFont val="方正仿宋简体"/>
        <charset val="0"/>
      </rPr>
      <t>日开标，正在进行定标候选人公示（</t>
    </r>
    <r>
      <rPr>
        <sz val="24"/>
        <rFont val="Times New Roman"/>
        <charset val="0"/>
      </rPr>
      <t>3</t>
    </r>
    <r>
      <rPr>
        <sz val="24"/>
        <rFont val="方正仿宋简体"/>
        <charset val="0"/>
      </rPr>
      <t>月</t>
    </r>
    <r>
      <rPr>
        <sz val="24"/>
        <rFont val="Times New Roman"/>
        <charset val="0"/>
      </rPr>
      <t>21</t>
    </r>
    <r>
      <rPr>
        <sz val="24"/>
        <rFont val="方正仿宋简体"/>
        <charset val="0"/>
      </rPr>
      <t>日</t>
    </r>
    <r>
      <rPr>
        <sz val="24"/>
        <rFont val="Times New Roman"/>
        <charset val="0"/>
      </rPr>
      <t>-3</t>
    </r>
    <r>
      <rPr>
        <sz val="24"/>
        <rFont val="方正仿宋简体"/>
        <charset val="0"/>
      </rPr>
      <t>月</t>
    </r>
    <r>
      <rPr>
        <sz val="24"/>
        <rFont val="Times New Roman"/>
        <charset val="0"/>
      </rPr>
      <t>23</t>
    </r>
    <r>
      <rPr>
        <sz val="24"/>
        <rFont val="方正仿宋简体"/>
        <charset val="0"/>
      </rPr>
      <t>日）；二标（茄子加工厂）于</t>
    </r>
    <r>
      <rPr>
        <sz val="24"/>
        <rFont val="Times New Roman"/>
        <charset val="0"/>
      </rPr>
      <t>3</t>
    </r>
    <r>
      <rPr>
        <sz val="24"/>
        <rFont val="方正仿宋简体"/>
        <charset val="0"/>
      </rPr>
      <t>月</t>
    </r>
    <r>
      <rPr>
        <sz val="24"/>
        <rFont val="Times New Roman"/>
        <charset val="0"/>
      </rPr>
      <t>9</t>
    </r>
    <r>
      <rPr>
        <sz val="24"/>
        <rFont val="方正仿宋简体"/>
        <charset val="0"/>
      </rPr>
      <t>日挂网，于</t>
    </r>
    <r>
      <rPr>
        <sz val="24"/>
        <rFont val="Times New Roman"/>
        <charset val="0"/>
      </rPr>
      <t>3</t>
    </r>
    <r>
      <rPr>
        <sz val="24"/>
        <rFont val="方正仿宋简体"/>
        <charset val="0"/>
      </rPr>
      <t>月</t>
    </r>
    <r>
      <rPr>
        <sz val="24"/>
        <rFont val="Times New Roman"/>
        <charset val="0"/>
      </rPr>
      <t>22</t>
    </r>
    <r>
      <rPr>
        <sz val="24"/>
        <rFont val="方正仿宋简体"/>
        <charset val="0"/>
      </rPr>
      <t>日开标；三标（土地碎片化整理）已于</t>
    </r>
    <r>
      <rPr>
        <sz val="24"/>
        <rFont val="Times New Roman"/>
        <charset val="0"/>
      </rPr>
      <t>3</t>
    </r>
    <r>
      <rPr>
        <sz val="24"/>
        <rFont val="方正仿宋简体"/>
        <charset val="0"/>
      </rPr>
      <t>月</t>
    </r>
    <r>
      <rPr>
        <sz val="24"/>
        <rFont val="Times New Roman"/>
        <charset val="0"/>
      </rPr>
      <t>20</t>
    </r>
    <r>
      <rPr>
        <sz val="24"/>
        <rFont val="方正仿宋简体"/>
        <charset val="0"/>
      </rPr>
      <t>日与新疆水夫建筑工程有限公司签订合同并进场施工。</t>
    </r>
  </si>
  <si>
    <t>新疆禾正工程项目管理有限公司</t>
  </si>
  <si>
    <t>现场勘查和设计阶段已完成，开始编制可研案</t>
  </si>
  <si>
    <r>
      <rPr>
        <sz val="28"/>
        <rFont val="方正仿宋简体"/>
        <charset val="0"/>
      </rPr>
      <t>已于</t>
    </r>
    <r>
      <rPr>
        <sz val="28"/>
        <rFont val="Times New Roman"/>
        <charset val="0"/>
      </rPr>
      <t>3</t>
    </r>
    <r>
      <rPr>
        <sz val="28"/>
        <rFont val="方正仿宋简体"/>
        <charset val="0"/>
      </rPr>
      <t>月</t>
    </r>
    <r>
      <rPr>
        <sz val="28"/>
        <rFont val="Times New Roman"/>
        <charset val="0"/>
      </rPr>
      <t>22</t>
    </r>
    <r>
      <rPr>
        <sz val="28"/>
        <rFont val="方正仿宋简体"/>
        <charset val="0"/>
      </rPr>
      <t>日开标，正在进行中标结果公告</t>
    </r>
    <r>
      <rPr>
        <b/>
        <sz val="28"/>
        <rFont val="方正仿宋简体"/>
        <charset val="0"/>
      </rPr>
      <t>。</t>
    </r>
  </si>
  <si>
    <t>新疆中前川项目管理有限公司</t>
  </si>
  <si>
    <t>已完成测绘、设计、勘察、预算、项目立项、红线图、用地选址意见书、审图合格证，正在办理乡村规划许可证</t>
  </si>
  <si>
    <r>
      <rPr>
        <sz val="28"/>
        <rFont val="方正仿宋简体"/>
        <charset val="0"/>
      </rPr>
      <t>已于</t>
    </r>
    <r>
      <rPr>
        <sz val="28"/>
        <rFont val="Times New Roman"/>
        <charset val="0"/>
      </rPr>
      <t>3</t>
    </r>
    <r>
      <rPr>
        <sz val="28"/>
        <rFont val="方正仿宋简体"/>
        <charset val="0"/>
      </rPr>
      <t>月</t>
    </r>
    <r>
      <rPr>
        <sz val="28"/>
        <rFont val="Times New Roman"/>
        <charset val="0"/>
      </rPr>
      <t>19</t>
    </r>
    <r>
      <rPr>
        <sz val="28"/>
        <rFont val="方正仿宋简体"/>
        <charset val="0"/>
      </rPr>
      <t>日签订合同，正在办理施工许可证。</t>
    </r>
  </si>
  <si>
    <t>新疆神龙建设工程有限责任公司</t>
  </si>
  <si>
    <t>正在立项，已完成可研编制。</t>
  </si>
  <si>
    <r>
      <rPr>
        <sz val="28"/>
        <rFont val="方正仿宋简体"/>
        <charset val="0"/>
      </rPr>
      <t>于</t>
    </r>
    <r>
      <rPr>
        <sz val="28"/>
        <rFont val="Times New Roman"/>
        <charset val="0"/>
      </rPr>
      <t>3</t>
    </r>
    <r>
      <rPr>
        <sz val="28"/>
        <rFont val="方正仿宋简体"/>
        <charset val="0"/>
      </rPr>
      <t>月</t>
    </r>
    <r>
      <rPr>
        <sz val="28"/>
        <rFont val="Times New Roman"/>
        <charset val="0"/>
      </rPr>
      <t>5</t>
    </r>
    <r>
      <rPr>
        <sz val="28"/>
        <rFont val="方正仿宋简体"/>
        <charset val="0"/>
      </rPr>
      <t>日开标，中标公司为新疆神龙建设工程有限责任公司，正在审核合同</t>
    </r>
  </si>
  <si>
    <t>已立项，目前正在审图、正在进行乡村规划许可证办理。</t>
  </si>
  <si>
    <t>皓泰工程建设集团有限公司</t>
  </si>
  <si>
    <t>可研已完成审批，正在办理选址意见书和规划许可证</t>
  </si>
  <si>
    <r>
      <rPr>
        <sz val="28"/>
        <rFont val="方正仿宋简体"/>
        <charset val="134"/>
      </rPr>
      <t>于</t>
    </r>
    <r>
      <rPr>
        <sz val="28"/>
        <rFont val="Times New Roman"/>
        <charset val="134"/>
      </rPr>
      <t>3</t>
    </r>
    <r>
      <rPr>
        <sz val="28"/>
        <rFont val="方正仿宋简体"/>
        <charset val="134"/>
      </rPr>
      <t>月</t>
    </r>
    <r>
      <rPr>
        <sz val="28"/>
        <rFont val="Times New Roman"/>
        <charset val="134"/>
      </rPr>
      <t>6</t>
    </r>
    <r>
      <rPr>
        <sz val="28"/>
        <rFont val="方正仿宋简体"/>
        <charset val="134"/>
      </rPr>
      <t>日开标，中标公司为新疆中信虹雨建设工程有限公司，已于</t>
    </r>
    <r>
      <rPr>
        <sz val="28"/>
        <rFont val="Times New Roman"/>
        <charset val="134"/>
      </rPr>
      <t>3</t>
    </r>
    <r>
      <rPr>
        <sz val="28"/>
        <rFont val="方正仿宋简体"/>
        <charset val="134"/>
      </rPr>
      <t>月</t>
    </r>
    <r>
      <rPr>
        <sz val="28"/>
        <rFont val="Times New Roman"/>
        <charset val="134"/>
      </rPr>
      <t>14</t>
    </r>
    <r>
      <rPr>
        <sz val="28"/>
        <rFont val="方正仿宋简体"/>
        <charset val="134"/>
      </rPr>
      <t>日签订合同，正在办理施工许可证。</t>
    </r>
  </si>
  <si>
    <t>新疆卓捷工程造价咨询有限公司</t>
  </si>
  <si>
    <t>已完成施工图设计、可研编制，可研已交发改委审批</t>
  </si>
  <si>
    <r>
      <rPr>
        <sz val="28"/>
        <rFont val="方正仿宋简体"/>
        <charset val="0"/>
      </rPr>
      <t>于</t>
    </r>
    <r>
      <rPr>
        <sz val="28"/>
        <rFont val="Times New Roman"/>
        <charset val="0"/>
      </rPr>
      <t>3</t>
    </r>
    <r>
      <rPr>
        <sz val="28"/>
        <rFont val="方正仿宋简体"/>
        <charset val="0"/>
      </rPr>
      <t>月</t>
    </r>
    <r>
      <rPr>
        <sz val="28"/>
        <rFont val="Times New Roman"/>
        <charset val="0"/>
      </rPr>
      <t>11</t>
    </r>
    <r>
      <rPr>
        <sz val="28"/>
        <rFont val="方正仿宋简体"/>
        <charset val="0"/>
      </rPr>
      <t>日开标，中标公司为新疆杰建建设工程有限公司，正在进行中标结果公告。</t>
    </r>
  </si>
  <si>
    <t>法正项目管理集团有限公司</t>
  </si>
  <si>
    <t>新疆杰建建设工程有限公司</t>
  </si>
  <si>
    <t>目前已完成可研编制及评估、设计、预算，已出具可研批复，正在办理用地规划、及审核图纸。</t>
  </si>
  <si>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日签订合同，</t>
    </r>
    <r>
      <rPr>
        <sz val="28"/>
        <rFont val="Times New Roman"/>
        <charset val="0"/>
      </rPr>
      <t>3</t>
    </r>
    <r>
      <rPr>
        <sz val="28"/>
        <rFont val="方正仿宋简体"/>
        <charset val="0"/>
      </rPr>
      <t>月</t>
    </r>
    <r>
      <rPr>
        <sz val="28"/>
        <rFont val="Times New Roman"/>
        <charset val="0"/>
      </rPr>
      <t>20</t>
    </r>
    <r>
      <rPr>
        <sz val="28"/>
        <rFont val="方正仿宋简体"/>
        <charset val="0"/>
      </rPr>
      <t>日办理完成施工许可证。</t>
    </r>
  </si>
  <si>
    <t>何彬龙、罗建新</t>
  </si>
  <si>
    <t>已完成测绘、设计、勘察、工程预算及可研编制，项目启动通知书下达后开始办理立项手续</t>
  </si>
  <si>
    <r>
      <rPr>
        <sz val="28"/>
        <rFont val="方正仿宋简体"/>
        <charset val="0"/>
      </rPr>
      <t>已于</t>
    </r>
    <r>
      <rPr>
        <sz val="28"/>
        <rFont val="Times New Roman"/>
        <charset val="0"/>
      </rPr>
      <t>3</t>
    </r>
    <r>
      <rPr>
        <sz val="28"/>
        <rFont val="方正仿宋简体"/>
        <charset val="0"/>
      </rPr>
      <t>月</t>
    </r>
    <r>
      <rPr>
        <sz val="28"/>
        <rFont val="Times New Roman"/>
        <charset val="0"/>
      </rPr>
      <t>14</t>
    </r>
    <r>
      <rPr>
        <sz val="28"/>
        <rFont val="方正仿宋简体"/>
        <charset val="0"/>
      </rPr>
      <t>日签订合同，正在办理施工许可证。</t>
    </r>
  </si>
  <si>
    <r>
      <rPr>
        <sz val="28"/>
        <rFont val="方正仿宋简体"/>
        <charset val="0"/>
      </rPr>
      <t>已于</t>
    </r>
    <r>
      <rPr>
        <sz val="28"/>
        <rFont val="Times New Roman"/>
        <charset val="0"/>
      </rPr>
      <t>2</t>
    </r>
    <r>
      <rPr>
        <sz val="28"/>
        <rFont val="方正仿宋简体"/>
        <charset val="0"/>
      </rPr>
      <t>月</t>
    </r>
    <r>
      <rPr>
        <sz val="28"/>
        <rFont val="Times New Roman"/>
        <charset val="0"/>
      </rPr>
      <t>18</t>
    </r>
    <r>
      <rPr>
        <sz val="28"/>
        <rFont val="方正仿宋简体"/>
        <charset val="0"/>
      </rPr>
      <t>日进行采购意向公示，预计</t>
    </r>
    <r>
      <rPr>
        <sz val="28"/>
        <rFont val="Times New Roman"/>
        <charset val="0"/>
      </rPr>
      <t>4</t>
    </r>
    <r>
      <rPr>
        <sz val="28"/>
        <rFont val="方正仿宋简体"/>
        <charset val="0"/>
      </rPr>
      <t>月</t>
    </r>
    <r>
      <rPr>
        <sz val="28"/>
        <rFont val="Times New Roman"/>
        <charset val="0"/>
      </rPr>
      <t>15</t>
    </r>
    <r>
      <rPr>
        <sz val="28"/>
        <rFont val="方正仿宋简体"/>
        <charset val="0"/>
      </rPr>
      <t>日采购。</t>
    </r>
  </si>
  <si>
    <t>已挂采购意向</t>
  </si>
  <si>
    <r>
      <rPr>
        <sz val="28"/>
        <rFont val="方正仿宋简体"/>
        <charset val="0"/>
      </rPr>
      <t>已于</t>
    </r>
    <r>
      <rPr>
        <sz val="28"/>
        <rFont val="Times New Roman"/>
        <charset val="0"/>
      </rPr>
      <t>2</t>
    </r>
    <r>
      <rPr>
        <sz val="28"/>
        <rFont val="方正仿宋简体"/>
        <charset val="0"/>
      </rPr>
      <t>月</t>
    </r>
    <r>
      <rPr>
        <sz val="28"/>
        <rFont val="Times New Roman"/>
        <charset val="0"/>
      </rPr>
      <t>4</t>
    </r>
    <r>
      <rPr>
        <sz val="28"/>
        <rFont val="方正仿宋简体"/>
        <charset val="0"/>
      </rPr>
      <t>日进行采购意向公示，预计</t>
    </r>
    <r>
      <rPr>
        <sz val="28"/>
        <rFont val="Times New Roman"/>
        <charset val="0"/>
      </rPr>
      <t>3</t>
    </r>
    <r>
      <rPr>
        <sz val="28"/>
        <rFont val="方正仿宋简体"/>
        <charset val="0"/>
      </rPr>
      <t>月底采购。</t>
    </r>
  </si>
  <si>
    <t>何彬龙、李鹏辉</t>
  </si>
  <si>
    <t>正在询价磋商（对比价格，采用价低质优供货商）</t>
  </si>
  <si>
    <r>
      <rPr>
        <sz val="28"/>
        <rFont val="方正仿宋简体"/>
        <charset val="0"/>
      </rPr>
      <t>已于</t>
    </r>
    <r>
      <rPr>
        <sz val="28"/>
        <rFont val="Times New Roman"/>
        <charset val="0"/>
      </rPr>
      <t>3</t>
    </r>
    <r>
      <rPr>
        <sz val="28"/>
        <rFont val="方正仿宋简体"/>
        <charset val="0"/>
      </rPr>
      <t>月</t>
    </r>
    <r>
      <rPr>
        <sz val="28"/>
        <rFont val="Times New Roman"/>
        <charset val="0"/>
      </rPr>
      <t>27</t>
    </r>
    <r>
      <rPr>
        <sz val="28"/>
        <rFont val="方正仿宋简体"/>
        <charset val="0"/>
      </rPr>
      <t>日进行县级联合验收</t>
    </r>
  </si>
  <si>
    <r>
      <rPr>
        <sz val="28"/>
        <rFont val="方正仿宋简体"/>
        <charset val="0"/>
      </rPr>
      <t>于</t>
    </r>
    <r>
      <rPr>
        <sz val="28"/>
        <rFont val="Times New Roman"/>
        <charset val="0"/>
      </rPr>
      <t>3</t>
    </r>
    <r>
      <rPr>
        <sz val="28"/>
        <rFont val="方正仿宋简体"/>
        <charset val="0"/>
      </rPr>
      <t>月</t>
    </r>
    <r>
      <rPr>
        <sz val="28"/>
        <rFont val="Times New Roman"/>
        <charset val="0"/>
      </rPr>
      <t>11</t>
    </r>
    <r>
      <rPr>
        <sz val="28"/>
        <rFont val="方正仿宋简体"/>
        <charset val="0"/>
      </rPr>
      <t>日开标，中标公司为新疆神鹿水利水电工程有限公司，已于</t>
    </r>
    <r>
      <rPr>
        <sz val="28"/>
        <rFont val="Times New Roman"/>
        <charset val="0"/>
      </rPr>
      <t>3</t>
    </r>
    <r>
      <rPr>
        <sz val="28"/>
        <rFont val="方正仿宋简体"/>
        <charset val="0"/>
      </rPr>
      <t>月</t>
    </r>
    <r>
      <rPr>
        <sz val="28"/>
        <rFont val="Times New Roman"/>
        <charset val="0"/>
      </rPr>
      <t>13</t>
    </r>
    <r>
      <rPr>
        <sz val="28"/>
        <rFont val="方正仿宋简体"/>
        <charset val="0"/>
      </rPr>
      <t>日签订合同，施工方已进场。</t>
    </r>
  </si>
  <si>
    <t>目前已完成设计、预算，已完成项目建议书编制，正在立项。</t>
  </si>
  <si>
    <r>
      <rPr>
        <sz val="28"/>
        <rFont val="方正仿宋简体"/>
        <charset val="0"/>
      </rPr>
      <t>已于</t>
    </r>
    <r>
      <rPr>
        <sz val="28"/>
        <rFont val="Times New Roman"/>
        <charset val="0"/>
      </rPr>
      <t>2</t>
    </r>
    <r>
      <rPr>
        <sz val="28"/>
        <rFont val="方正仿宋简体"/>
        <charset val="0"/>
      </rPr>
      <t>月</t>
    </r>
    <r>
      <rPr>
        <sz val="28"/>
        <rFont val="Times New Roman"/>
        <charset val="0"/>
      </rPr>
      <t>6</t>
    </r>
    <r>
      <rPr>
        <sz val="28"/>
        <rFont val="方正仿宋简体"/>
        <charset val="0"/>
      </rPr>
      <t>日取得可研批复，正在办理政府采购手续。</t>
    </r>
  </si>
  <si>
    <t>正在修改完善设计、可研。</t>
  </si>
  <si>
    <r>
      <rPr>
        <sz val="28"/>
        <rFont val="Times New Roman"/>
        <charset val="0"/>
      </rPr>
      <t>3</t>
    </r>
    <r>
      <rPr>
        <sz val="28"/>
        <rFont val="方正仿宋简体"/>
        <charset val="0"/>
      </rPr>
      <t>月</t>
    </r>
    <r>
      <rPr>
        <sz val="28"/>
        <rFont val="Times New Roman"/>
        <charset val="0"/>
      </rPr>
      <t>19</t>
    </r>
    <r>
      <rPr>
        <sz val="28"/>
        <rFont val="方正仿宋简体"/>
        <charset val="0"/>
      </rPr>
      <t>日开标，中标公司为新疆恒源盛建设工程有限公司，正在进行中标结果公示。</t>
    </r>
  </si>
  <si>
    <t>新疆方舟工程项目管理有限公司</t>
  </si>
  <si>
    <t>新疆恒源盛建设工程有限公司</t>
  </si>
  <si>
    <t>已完成用地手续，立项，预算；目前正在评审</t>
  </si>
  <si>
    <r>
      <rPr>
        <sz val="28"/>
        <rFont val="方正仿宋简体"/>
        <charset val="0"/>
      </rPr>
      <t>于</t>
    </r>
    <r>
      <rPr>
        <sz val="28"/>
        <rFont val="Times New Roman"/>
        <charset val="0"/>
      </rPr>
      <t>2</t>
    </r>
    <r>
      <rPr>
        <sz val="28"/>
        <rFont val="方正仿宋简体"/>
        <charset val="0"/>
      </rPr>
      <t>月</t>
    </r>
    <r>
      <rPr>
        <sz val="28"/>
        <rFont val="Times New Roman"/>
        <charset val="0"/>
      </rPr>
      <t>29</t>
    </r>
    <r>
      <rPr>
        <sz val="28"/>
        <rFont val="方正仿宋简体"/>
        <charset val="0"/>
      </rPr>
      <t>日线下邀标，中标公司为喀什祖贺建筑有限公司，于</t>
    </r>
    <r>
      <rPr>
        <sz val="28"/>
        <rFont val="Times New Roman"/>
        <charset val="0"/>
      </rPr>
      <t>3</t>
    </r>
    <r>
      <rPr>
        <sz val="28"/>
        <rFont val="方正仿宋简体"/>
        <charset val="0"/>
      </rPr>
      <t>月</t>
    </r>
    <r>
      <rPr>
        <sz val="28"/>
        <rFont val="Times New Roman"/>
        <charset val="0"/>
      </rPr>
      <t>4</t>
    </r>
    <r>
      <rPr>
        <sz val="28"/>
        <rFont val="方正仿宋简体"/>
        <charset val="0"/>
      </rPr>
      <t>日签订合同，目前正在备工备料</t>
    </r>
  </si>
  <si>
    <t>否</t>
  </si>
  <si>
    <t>喀什祖贺建筑有限公司</t>
  </si>
  <si>
    <t>正在做可研编制、做设计等工作。</t>
  </si>
  <si>
    <r>
      <rPr>
        <sz val="28"/>
        <rFont val="方正仿宋简体"/>
        <charset val="0"/>
      </rPr>
      <t>于</t>
    </r>
    <r>
      <rPr>
        <sz val="28"/>
        <rFont val="Times New Roman"/>
        <charset val="0"/>
      </rPr>
      <t>3</t>
    </r>
    <r>
      <rPr>
        <sz val="28"/>
        <rFont val="方正仿宋简体"/>
        <charset val="0"/>
      </rPr>
      <t>月</t>
    </r>
    <r>
      <rPr>
        <sz val="28"/>
        <rFont val="Times New Roman"/>
        <charset val="0"/>
      </rPr>
      <t>15</t>
    </r>
    <r>
      <rPr>
        <sz val="28"/>
        <rFont val="方正仿宋简体"/>
        <charset val="0"/>
      </rPr>
      <t>日线下发包，中标公示为新疆水夫建筑工程有限公司，正在审核合同</t>
    </r>
  </si>
  <si>
    <t>目前已完成测绘图，设计图、实施方案正在设计和编制中。</t>
  </si>
  <si>
    <r>
      <rPr>
        <sz val="28"/>
        <rFont val="方正仿宋简体"/>
        <charset val="0"/>
      </rPr>
      <t>已于</t>
    </r>
    <r>
      <rPr>
        <sz val="28"/>
        <rFont val="Times New Roman"/>
        <charset val="0"/>
      </rPr>
      <t>2</t>
    </r>
    <r>
      <rPr>
        <sz val="28"/>
        <rFont val="方正仿宋简体"/>
        <charset val="0"/>
      </rPr>
      <t>月</t>
    </r>
    <r>
      <rPr>
        <sz val="28"/>
        <rFont val="Times New Roman"/>
        <charset val="0"/>
      </rPr>
      <t>23</t>
    </r>
    <r>
      <rPr>
        <sz val="28"/>
        <rFont val="方正仿宋简体"/>
        <charset val="0"/>
      </rPr>
      <t>日线下发包，中标公司为新疆泉顺建设工程有限公司，</t>
    </r>
    <r>
      <rPr>
        <sz val="28"/>
        <rFont val="Times New Roman"/>
        <charset val="0"/>
      </rPr>
      <t>2</t>
    </r>
    <r>
      <rPr>
        <sz val="28"/>
        <rFont val="方正仿宋简体"/>
        <charset val="0"/>
      </rPr>
      <t>月</t>
    </r>
    <r>
      <rPr>
        <sz val="28"/>
        <rFont val="Times New Roman"/>
        <charset val="0"/>
      </rPr>
      <t>24</t>
    </r>
    <r>
      <rPr>
        <sz val="28"/>
        <rFont val="方正仿宋简体"/>
        <charset val="0"/>
      </rPr>
      <t>日签订合同，施工方已组织人员进场</t>
    </r>
  </si>
  <si>
    <t>新疆泉顺建设工程有限公司</t>
  </si>
  <si>
    <t>正在修改完善设计、实施方案</t>
  </si>
  <si>
    <r>
      <rPr>
        <sz val="28"/>
        <rFont val="方正仿宋简体"/>
        <charset val="0"/>
      </rPr>
      <t>于</t>
    </r>
    <r>
      <rPr>
        <sz val="28"/>
        <rFont val="Times New Roman"/>
        <charset val="0"/>
      </rPr>
      <t>3</t>
    </r>
    <r>
      <rPr>
        <sz val="28"/>
        <rFont val="方正仿宋简体"/>
        <charset val="0"/>
      </rPr>
      <t>月</t>
    </r>
    <r>
      <rPr>
        <sz val="28"/>
        <rFont val="Times New Roman"/>
        <charset val="0"/>
      </rPr>
      <t>12</t>
    </r>
    <r>
      <rPr>
        <sz val="28"/>
        <rFont val="方正仿宋简体"/>
        <charset val="0"/>
      </rPr>
      <t>日开标，中标公司为新疆水夫建筑工程有限公司，</t>
    </r>
    <r>
      <rPr>
        <sz val="28"/>
        <rFont val="Times New Roman"/>
        <charset val="0"/>
      </rPr>
      <t>3</t>
    </r>
    <r>
      <rPr>
        <sz val="28"/>
        <rFont val="方正仿宋简体"/>
        <charset val="0"/>
      </rPr>
      <t>月</t>
    </r>
    <r>
      <rPr>
        <sz val="28"/>
        <rFont val="Times New Roman"/>
        <charset val="0"/>
      </rPr>
      <t>15</t>
    </r>
    <r>
      <rPr>
        <sz val="28"/>
        <rFont val="方正仿宋简体"/>
        <charset val="0"/>
      </rPr>
      <t>日签订合同，施工方已组织人员进场</t>
    </r>
  </si>
  <si>
    <t>新疆北方项目管理有限公司</t>
  </si>
  <si>
    <r>
      <rPr>
        <sz val="28"/>
        <rFont val="方正仿宋简体"/>
        <charset val="0"/>
      </rPr>
      <t>已于</t>
    </r>
    <r>
      <rPr>
        <sz val="28"/>
        <rFont val="Times New Roman"/>
        <charset val="0"/>
      </rPr>
      <t>3</t>
    </r>
    <r>
      <rPr>
        <sz val="28"/>
        <rFont val="方正仿宋简体"/>
        <charset val="0"/>
      </rPr>
      <t>月</t>
    </r>
    <r>
      <rPr>
        <sz val="28"/>
        <rFont val="Times New Roman"/>
        <charset val="0"/>
      </rPr>
      <t>5</t>
    </r>
    <r>
      <rPr>
        <sz val="28"/>
        <rFont val="方正仿宋简体"/>
        <charset val="0"/>
      </rPr>
      <t>日线下发包，中标公司为新疆众泰恒基建设工程有限公司，</t>
    </r>
    <r>
      <rPr>
        <sz val="28"/>
        <rFont val="Times New Roman"/>
        <charset val="0"/>
      </rPr>
      <t>3</t>
    </r>
    <r>
      <rPr>
        <sz val="28"/>
        <rFont val="方正仿宋简体"/>
        <charset val="0"/>
      </rPr>
      <t>月</t>
    </r>
    <r>
      <rPr>
        <sz val="28"/>
        <rFont val="Times New Roman"/>
        <charset val="0"/>
      </rPr>
      <t>5</t>
    </r>
    <r>
      <rPr>
        <sz val="28"/>
        <rFont val="方正仿宋简体"/>
        <charset val="0"/>
      </rPr>
      <t>日签订合同，目前工程形象进度为</t>
    </r>
    <r>
      <rPr>
        <sz val="28"/>
        <rFont val="Times New Roman"/>
        <charset val="0"/>
      </rPr>
      <t>40%</t>
    </r>
    <r>
      <rPr>
        <sz val="28"/>
        <rFont val="方正仿宋简体"/>
        <charset val="0"/>
      </rPr>
      <t>。</t>
    </r>
  </si>
  <si>
    <t>新疆众泰恒基建设工程有限公司</t>
  </si>
  <si>
    <t>已经办理立项批复</t>
  </si>
  <si>
    <r>
      <rPr>
        <sz val="28"/>
        <rFont val="方正仿宋简体"/>
        <charset val="134"/>
      </rPr>
      <t>已于</t>
    </r>
    <r>
      <rPr>
        <sz val="28"/>
        <rFont val="Times New Roman"/>
        <charset val="134"/>
      </rPr>
      <t>3</t>
    </r>
    <r>
      <rPr>
        <sz val="28"/>
        <rFont val="方正仿宋简体"/>
        <charset val="134"/>
      </rPr>
      <t>月</t>
    </r>
    <r>
      <rPr>
        <sz val="28"/>
        <rFont val="Times New Roman"/>
        <charset val="134"/>
      </rPr>
      <t>2</t>
    </r>
    <r>
      <rPr>
        <sz val="28"/>
        <rFont val="方正仿宋简体"/>
        <charset val="134"/>
      </rPr>
      <t>日线下发包，中标公司为新疆水夫建筑工程有限公司，</t>
    </r>
    <r>
      <rPr>
        <sz val="28"/>
        <rFont val="Times New Roman"/>
        <charset val="134"/>
      </rPr>
      <t>3</t>
    </r>
    <r>
      <rPr>
        <sz val="28"/>
        <rFont val="方正仿宋简体"/>
        <charset val="134"/>
      </rPr>
      <t>月</t>
    </r>
    <r>
      <rPr>
        <sz val="28"/>
        <rFont val="Times New Roman"/>
        <charset val="134"/>
      </rPr>
      <t>4</t>
    </r>
    <r>
      <rPr>
        <sz val="28"/>
        <rFont val="方正仿宋简体"/>
        <charset val="134"/>
      </rPr>
      <t>日签订合同，目前工程形象进度为</t>
    </r>
    <r>
      <rPr>
        <sz val="28"/>
        <rFont val="Times New Roman"/>
        <charset val="134"/>
      </rPr>
      <t>10%</t>
    </r>
    <r>
      <rPr>
        <sz val="28"/>
        <rFont val="方正仿宋简体"/>
        <charset val="134"/>
      </rPr>
      <t>。</t>
    </r>
  </si>
  <si>
    <r>
      <rPr>
        <sz val="28"/>
        <rFont val="方正仿宋简体"/>
        <charset val="0"/>
      </rPr>
      <t>于</t>
    </r>
    <r>
      <rPr>
        <sz val="28"/>
        <rFont val="Times New Roman"/>
        <charset val="0"/>
      </rPr>
      <t>3</t>
    </r>
    <r>
      <rPr>
        <sz val="28"/>
        <rFont val="方正仿宋简体"/>
        <charset val="0"/>
      </rPr>
      <t>月</t>
    </r>
    <r>
      <rPr>
        <sz val="28"/>
        <rFont val="Times New Roman"/>
        <charset val="0"/>
      </rPr>
      <t>14</t>
    </r>
    <r>
      <rPr>
        <sz val="28"/>
        <rFont val="方正仿宋简体"/>
        <charset val="0"/>
      </rPr>
      <t>日开标，中标公司为新疆鼎昌建设工程有限公司，正在进行中标结果公示</t>
    </r>
  </si>
  <si>
    <t>新疆鼎昌建设工程有限公司</t>
  </si>
  <si>
    <r>
      <rPr>
        <sz val="28"/>
        <rFont val="方正仿宋简体"/>
        <charset val="0"/>
      </rPr>
      <t>已于</t>
    </r>
    <r>
      <rPr>
        <sz val="28"/>
        <rFont val="Times New Roman"/>
        <charset val="0"/>
      </rPr>
      <t>2</t>
    </r>
    <r>
      <rPr>
        <sz val="28"/>
        <rFont val="方正仿宋简体"/>
        <charset val="0"/>
      </rPr>
      <t>月</t>
    </r>
    <r>
      <rPr>
        <sz val="28"/>
        <rFont val="Times New Roman"/>
        <charset val="0"/>
      </rPr>
      <t>28</t>
    </r>
    <r>
      <rPr>
        <sz val="28"/>
        <rFont val="方正仿宋简体"/>
        <charset val="0"/>
      </rPr>
      <t>日取得可研批复，正在评审预算，预计</t>
    </r>
    <r>
      <rPr>
        <sz val="28"/>
        <rFont val="Times New Roman"/>
        <charset val="0"/>
      </rPr>
      <t>3</t>
    </r>
    <r>
      <rPr>
        <sz val="28"/>
        <rFont val="方正仿宋简体"/>
        <charset val="0"/>
      </rPr>
      <t>月</t>
    </r>
    <r>
      <rPr>
        <sz val="28"/>
        <rFont val="Times New Roman"/>
        <charset val="0"/>
      </rPr>
      <t>25</t>
    </r>
    <r>
      <rPr>
        <sz val="28"/>
        <rFont val="方正仿宋简体"/>
        <charset val="0"/>
      </rPr>
      <t>日前发包完成</t>
    </r>
  </si>
  <si>
    <r>
      <rPr>
        <b/>
        <sz val="24"/>
        <rFont val="方正仿宋简体"/>
        <charset val="134"/>
      </rPr>
      <t>总投资：</t>
    </r>
    <r>
      <rPr>
        <sz val="24"/>
        <rFont val="Times New Roman"/>
        <charset val="134"/>
      </rPr>
      <t>176</t>
    </r>
    <r>
      <rPr>
        <sz val="24"/>
        <rFont val="方正仿宋简体"/>
        <charset val="134"/>
      </rPr>
      <t>万元</t>
    </r>
    <r>
      <rPr>
        <sz val="24"/>
        <rFont val="Times New Roman"/>
        <charset val="134"/>
      </rPr>
      <t xml:space="preserve">
</t>
    </r>
    <r>
      <rPr>
        <b/>
        <sz val="24"/>
        <rFont val="方正仿宋简体"/>
        <charset val="134"/>
      </rPr>
      <t>建设内容：</t>
    </r>
    <r>
      <rPr>
        <sz val="24"/>
        <rFont val="Times New Roman"/>
        <charset val="134"/>
      </rPr>
      <t>1.</t>
    </r>
    <r>
      <rPr>
        <sz val="24"/>
        <rFont val="方正仿宋简体"/>
        <charset val="134"/>
      </rPr>
      <t>投资</t>
    </r>
    <r>
      <rPr>
        <sz val="24"/>
        <rFont val="Times New Roman"/>
        <charset val="134"/>
      </rPr>
      <t>86.22</t>
    </r>
    <r>
      <rPr>
        <sz val="24"/>
        <rFont val="方正仿宋简体"/>
        <charset val="134"/>
      </rPr>
      <t>万元，对下河国有林管理局居民点铺设污水管网</t>
    </r>
    <r>
      <rPr>
        <sz val="24"/>
        <rFont val="Times New Roman"/>
        <charset val="134"/>
      </rPr>
      <t>1.7km</t>
    </r>
    <r>
      <rPr>
        <sz val="24"/>
        <rFont val="方正仿宋简体"/>
        <charset val="134"/>
      </rPr>
      <t>；</t>
    </r>
    <r>
      <rPr>
        <sz val="24"/>
        <rFont val="Times New Roman"/>
        <charset val="134"/>
      </rPr>
      <t xml:space="preserve">
2.</t>
    </r>
    <r>
      <rPr>
        <sz val="24"/>
        <rFont val="方正仿宋简体"/>
        <charset val="134"/>
      </rPr>
      <t>投资</t>
    </r>
    <r>
      <rPr>
        <sz val="24"/>
        <rFont val="Times New Roman"/>
        <charset val="134"/>
      </rPr>
      <t>34.65</t>
    </r>
    <r>
      <rPr>
        <sz val="24"/>
        <rFont val="方正仿宋简体"/>
        <charset val="134"/>
      </rPr>
      <t>万元，为护林</t>
    </r>
    <r>
      <rPr>
        <sz val="24"/>
        <rFont val="Times New Roman"/>
        <charset val="134"/>
      </rPr>
      <t>9</t>
    </r>
    <r>
      <rPr>
        <sz val="24"/>
        <rFont val="方正仿宋简体"/>
        <charset val="134"/>
      </rPr>
      <t>站通自来水，长度为</t>
    </r>
    <r>
      <rPr>
        <sz val="24"/>
        <rFont val="Times New Roman"/>
        <charset val="134"/>
      </rPr>
      <t>2.623km</t>
    </r>
    <r>
      <rPr>
        <sz val="24"/>
        <rFont val="方正仿宋简体"/>
        <charset val="134"/>
      </rPr>
      <t>；为护林</t>
    </r>
    <r>
      <rPr>
        <sz val="24"/>
        <rFont val="Times New Roman"/>
        <charset val="134"/>
      </rPr>
      <t>12</t>
    </r>
    <r>
      <rPr>
        <sz val="24"/>
        <rFont val="方正仿宋简体"/>
        <charset val="134"/>
      </rPr>
      <t>站通自来水</t>
    </r>
    <r>
      <rPr>
        <sz val="24"/>
        <rFont val="Times New Roman"/>
        <charset val="134"/>
      </rPr>
      <t>,</t>
    </r>
    <r>
      <rPr>
        <sz val="24"/>
        <rFont val="方正仿宋简体"/>
        <charset val="134"/>
      </rPr>
      <t>长度为</t>
    </r>
    <r>
      <rPr>
        <sz val="24"/>
        <rFont val="Times New Roman"/>
        <charset val="134"/>
      </rPr>
      <t>2.111km</t>
    </r>
    <r>
      <rPr>
        <sz val="24"/>
        <rFont val="方正仿宋简体"/>
        <charset val="134"/>
      </rPr>
      <t>；为护林</t>
    </r>
    <r>
      <rPr>
        <sz val="24"/>
        <rFont val="Times New Roman"/>
        <charset val="134"/>
      </rPr>
      <t xml:space="preserve">18 </t>
    </r>
    <r>
      <rPr>
        <sz val="24"/>
        <rFont val="方正仿宋简体"/>
        <charset val="134"/>
      </rPr>
      <t>站通自来水</t>
    </r>
    <r>
      <rPr>
        <sz val="24"/>
        <rFont val="Times New Roman"/>
        <charset val="134"/>
      </rPr>
      <t>,</t>
    </r>
    <r>
      <rPr>
        <sz val="24"/>
        <rFont val="方正仿宋简体"/>
        <charset val="134"/>
      </rPr>
      <t>长度为</t>
    </r>
    <r>
      <rPr>
        <sz val="24"/>
        <rFont val="Times New Roman"/>
        <charset val="134"/>
      </rPr>
      <t>1.9223km</t>
    </r>
    <r>
      <rPr>
        <sz val="24"/>
        <rFont val="方正仿宋简体"/>
        <charset val="134"/>
      </rPr>
      <t>；总长度为</t>
    </r>
    <r>
      <rPr>
        <sz val="24"/>
        <rFont val="Times New Roman"/>
        <charset val="134"/>
      </rPr>
      <t>6.658km</t>
    </r>
    <r>
      <rPr>
        <sz val="24"/>
        <rFont val="方正仿宋简体"/>
        <charset val="134"/>
      </rPr>
      <t>，并配套相关附属设施；</t>
    </r>
    <r>
      <rPr>
        <sz val="24"/>
        <rFont val="Times New Roman"/>
        <charset val="134"/>
      </rPr>
      <t xml:space="preserve">
3.</t>
    </r>
    <r>
      <rPr>
        <sz val="24"/>
        <rFont val="方正仿宋简体"/>
        <charset val="134"/>
      </rPr>
      <t>投资</t>
    </r>
    <r>
      <rPr>
        <sz val="24"/>
        <rFont val="Times New Roman"/>
        <charset val="134"/>
      </rPr>
      <t>55.13</t>
    </r>
    <r>
      <rPr>
        <sz val="24"/>
        <rFont val="方正仿宋简体"/>
        <charset val="134"/>
      </rPr>
      <t>万元，为护林</t>
    </r>
    <r>
      <rPr>
        <sz val="24"/>
        <rFont val="Times New Roman"/>
        <charset val="134"/>
      </rPr>
      <t>2</t>
    </r>
    <r>
      <rPr>
        <sz val="24"/>
        <rFont val="方正仿宋简体"/>
        <charset val="134"/>
      </rPr>
      <t>站、护林</t>
    </r>
    <r>
      <rPr>
        <sz val="24"/>
        <rFont val="Times New Roman"/>
        <charset val="134"/>
      </rPr>
      <t>16</t>
    </r>
    <r>
      <rPr>
        <sz val="24"/>
        <rFont val="方正仿宋简体"/>
        <charset val="134"/>
      </rPr>
      <t>站、护林</t>
    </r>
    <r>
      <rPr>
        <sz val="24"/>
        <rFont val="Times New Roman"/>
        <charset val="134"/>
      </rPr>
      <t>20</t>
    </r>
    <r>
      <rPr>
        <sz val="24"/>
        <rFont val="方正仿宋简体"/>
        <charset val="134"/>
      </rPr>
      <t>站防火检查站基础设施改造提升，包括彩钢凉棚</t>
    </r>
    <r>
      <rPr>
        <sz val="24"/>
        <rFont val="Times New Roman"/>
        <charset val="134"/>
      </rPr>
      <t>660</t>
    </r>
    <r>
      <rPr>
        <sz val="24"/>
        <rFont val="宋体"/>
        <charset val="134"/>
      </rPr>
      <t>㎡</t>
    </r>
    <r>
      <rPr>
        <sz val="24"/>
        <rFont val="方正仿宋简体"/>
        <charset val="134"/>
      </rPr>
      <t>、地面硬化</t>
    </r>
    <r>
      <rPr>
        <sz val="24"/>
        <rFont val="Times New Roman"/>
        <charset val="134"/>
      </rPr>
      <t>720</t>
    </r>
    <r>
      <rPr>
        <sz val="24"/>
        <rFont val="宋体"/>
        <charset val="134"/>
      </rPr>
      <t>㎡</t>
    </r>
    <r>
      <rPr>
        <sz val="24"/>
        <rFont val="方正仿宋简体"/>
        <charset val="134"/>
      </rPr>
      <t>、水泥吊装房</t>
    </r>
    <r>
      <rPr>
        <sz val="24"/>
        <rFont val="Times New Roman"/>
        <charset val="134"/>
      </rPr>
      <t>3</t>
    </r>
    <r>
      <rPr>
        <sz val="24"/>
        <rFont val="方正仿宋简体"/>
        <charset val="134"/>
      </rPr>
      <t>座等相关配套设施。</t>
    </r>
    <r>
      <rPr>
        <sz val="24"/>
        <rFont val="Times New Roman"/>
        <charset val="134"/>
      </rPr>
      <t xml:space="preserve">
</t>
    </r>
    <r>
      <rPr>
        <sz val="24"/>
        <rFont val="方正仿宋简体"/>
        <charset val="134"/>
      </rPr>
      <t>项目建成后，所形成的固定资产纳入衔接项目资产管理，权属归国有林场所有。</t>
    </r>
  </si>
  <si>
    <t>目前正在按照县发改委审核可研意见修改可研报告</t>
  </si>
  <si>
    <r>
      <rPr>
        <b/>
        <sz val="24"/>
        <rFont val="方正仿宋简体"/>
        <charset val="134"/>
      </rPr>
      <t>总投资：</t>
    </r>
    <r>
      <rPr>
        <sz val="24"/>
        <rFont val="Times New Roman"/>
        <charset val="134"/>
      </rPr>
      <t>266</t>
    </r>
    <r>
      <rPr>
        <sz val="24"/>
        <rFont val="方正仿宋简体"/>
        <charset val="134"/>
      </rPr>
      <t>万元</t>
    </r>
    <r>
      <rPr>
        <sz val="24"/>
        <rFont val="Times New Roman"/>
        <charset val="134"/>
      </rPr>
      <t xml:space="preserve">
</t>
    </r>
    <r>
      <rPr>
        <b/>
        <sz val="24"/>
        <rFont val="方正仿宋简体"/>
        <charset val="134"/>
      </rPr>
      <t>建设内容：</t>
    </r>
    <r>
      <rPr>
        <sz val="24"/>
        <rFont val="Times New Roman"/>
        <charset val="134"/>
      </rPr>
      <t>1.</t>
    </r>
    <r>
      <rPr>
        <sz val="24"/>
        <rFont val="方正仿宋简体"/>
        <charset val="134"/>
      </rPr>
      <t>为</t>
    </r>
    <r>
      <rPr>
        <sz val="24"/>
        <rFont val="Times New Roman"/>
        <charset val="134"/>
      </rPr>
      <t>2</t>
    </r>
    <r>
      <rPr>
        <sz val="24"/>
        <rFont val="方正仿宋简体"/>
        <charset val="134"/>
      </rPr>
      <t>所管护站电力引入，合计总长度</t>
    </r>
    <r>
      <rPr>
        <sz val="24"/>
        <rFont val="Times New Roman"/>
        <charset val="134"/>
      </rPr>
      <t>18.685km</t>
    </r>
    <r>
      <rPr>
        <sz val="24"/>
        <rFont val="方正仿宋简体"/>
        <charset val="134"/>
      </rPr>
      <t>，安装</t>
    </r>
    <r>
      <rPr>
        <sz val="24"/>
        <rFont val="Times New Roman"/>
        <charset val="134"/>
      </rPr>
      <t>2</t>
    </r>
    <r>
      <rPr>
        <sz val="24"/>
        <rFont val="方正仿宋简体"/>
        <charset val="134"/>
      </rPr>
      <t>台变压器。分别包括：库拉普管护站安装一台</t>
    </r>
    <r>
      <rPr>
        <sz val="24"/>
        <rFont val="Times New Roman"/>
        <charset val="134"/>
      </rPr>
      <t>50kVA</t>
    </r>
    <r>
      <rPr>
        <sz val="24"/>
        <rFont val="方正仿宋简体"/>
        <charset val="134"/>
      </rPr>
      <t>变压器，架设国网线路</t>
    </r>
    <r>
      <rPr>
        <sz val="24"/>
        <rFont val="Times New Roman"/>
        <charset val="134"/>
      </rPr>
      <t>10.083km</t>
    </r>
    <r>
      <rPr>
        <sz val="24"/>
        <rFont val="方正仿宋简体"/>
        <charset val="134"/>
      </rPr>
      <t>；库拉东管护站安装一台</t>
    </r>
    <r>
      <rPr>
        <sz val="24"/>
        <rFont val="Times New Roman"/>
        <charset val="134"/>
      </rPr>
      <t>50kVA</t>
    </r>
    <r>
      <rPr>
        <sz val="24"/>
        <rFont val="方正仿宋简体"/>
        <charset val="134"/>
      </rPr>
      <t>变压器，架设国网线路</t>
    </r>
    <r>
      <rPr>
        <sz val="24"/>
        <rFont val="Times New Roman"/>
        <charset val="134"/>
      </rPr>
      <t>8.602km;
2.</t>
    </r>
    <r>
      <rPr>
        <sz val="24"/>
        <rFont val="方正仿宋简体"/>
        <charset val="134"/>
      </rPr>
      <t>为塔西能库木管护站通自来水，长度为</t>
    </r>
    <r>
      <rPr>
        <sz val="24"/>
        <rFont val="Times New Roman"/>
        <charset val="134"/>
      </rPr>
      <t>3.8km;</t>
    </r>
    <r>
      <rPr>
        <sz val="24"/>
        <rFont val="方正仿宋简体"/>
        <charset val="134"/>
      </rPr>
      <t>为东吾塔管护站通自来水，长度为</t>
    </r>
    <r>
      <rPr>
        <sz val="24"/>
        <rFont val="Times New Roman"/>
        <charset val="134"/>
      </rPr>
      <t>1.3km</t>
    </r>
    <r>
      <rPr>
        <sz val="24"/>
        <rFont val="方正仿宋简体"/>
        <charset val="134"/>
      </rPr>
      <t>；</t>
    </r>
    <r>
      <rPr>
        <sz val="24"/>
        <rFont val="Times New Roman"/>
        <charset val="134"/>
      </rPr>
      <t xml:space="preserve">
3.</t>
    </r>
    <r>
      <rPr>
        <sz val="24"/>
        <rFont val="方正仿宋简体"/>
        <charset val="134"/>
      </rPr>
      <t>为其汗寨、盐山、依拉力克、奇特等</t>
    </r>
    <r>
      <rPr>
        <sz val="24"/>
        <rFont val="Times New Roman"/>
        <charset val="134"/>
      </rPr>
      <t>4</t>
    </r>
    <r>
      <rPr>
        <sz val="24"/>
        <rFont val="方正仿宋简体"/>
        <charset val="134"/>
      </rPr>
      <t>个防火检查站做基础设施建设，包括：彩钢凉棚、电器设备安装、给排水工程、地面硬化及在其汗寨、奇特安装水泥吊装房。</t>
    </r>
    <r>
      <rPr>
        <sz val="24"/>
        <rFont val="Times New Roman"/>
        <charset val="134"/>
      </rPr>
      <t xml:space="preserve">
</t>
    </r>
    <r>
      <rPr>
        <sz val="24"/>
        <rFont val="方正仿宋简体"/>
        <charset val="134"/>
      </rPr>
      <t>项目建成后，所形成的固定资产纳入衔接项目资产管理，权属归国有林场所有。</t>
    </r>
  </si>
  <si>
    <t>巴楚县2024年色力布亚镇拜什吐普（15）村重点示范村建设项目（道路提升改造）</t>
  </si>
  <si>
    <t>巴楚县2024年色力布亚镇拜什吐普（15）村重点示范村建设项目（新建污水管网）</t>
  </si>
  <si>
    <t>巴楚县2024年色力布亚镇拜什吐普（15）村重点示范村建设项目（建设小市场）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</si>
</sst>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 numFmtId="178" formatCode="0_ "/>
    <numFmt numFmtId="179" formatCode="yyyy&quot;年&quot;m&quot;月&quot;d&quot;日&quot;;@"/>
    <numFmt numFmtId="180" formatCode="0.000_ "/>
    <numFmt numFmtId="181" formatCode="0.00_);[Red]\(0.00\)"/>
    <numFmt numFmtId="182" formatCode="0.0000_ "/>
    <numFmt numFmtId="183" formatCode="0.000000_ "/>
  </numFmts>
  <fonts count="177">
    <font>
      <sz val="11"/>
      <color theme="1"/>
      <name val="宋体"/>
      <charset val="134"/>
      <scheme val="minor"/>
    </font>
    <font>
      <sz val="18"/>
      <name val="Times New Roman"/>
      <charset val="134"/>
    </font>
    <font>
      <sz val="16"/>
      <color theme="1"/>
      <name val="Times New Roman"/>
      <charset val="134"/>
    </font>
    <font>
      <sz val="22"/>
      <name val="Times New Roman"/>
      <charset val="0"/>
    </font>
    <font>
      <sz val="28"/>
      <name val="Times New Roman"/>
      <charset val="0"/>
    </font>
    <font>
      <b/>
      <sz val="28"/>
      <name val="Times New Roman"/>
      <charset val="0"/>
    </font>
    <font>
      <sz val="72"/>
      <name val="方正小标宋简体"/>
      <charset val="134"/>
    </font>
    <font>
      <sz val="72"/>
      <name val="Times New Roman"/>
      <charset val="0"/>
    </font>
    <font>
      <sz val="22"/>
      <name val="方正小标宋简体"/>
      <charset val="134"/>
    </font>
    <font>
      <b/>
      <sz val="28"/>
      <name val="方正仿宋简体"/>
      <charset val="134"/>
    </font>
    <font>
      <sz val="28"/>
      <name val="方正仿宋简体"/>
      <charset val="134"/>
    </font>
    <font>
      <sz val="28"/>
      <name val="Times New Roman"/>
      <charset val="134"/>
    </font>
    <font>
      <b/>
      <sz val="24"/>
      <name val="方正仿宋简体"/>
      <charset val="134"/>
    </font>
    <font>
      <sz val="28"/>
      <name val="方正仿宋简体"/>
      <charset val="0"/>
    </font>
    <font>
      <sz val="26"/>
      <name val="方正仿宋简体"/>
      <charset val="0"/>
    </font>
    <font>
      <sz val="24"/>
      <name val="方正仿宋简体"/>
      <charset val="0"/>
    </font>
    <font>
      <b/>
      <sz val="18"/>
      <name val="Times New Roman"/>
      <charset val="0"/>
    </font>
    <font>
      <sz val="18"/>
      <name val="Times New Roman"/>
      <charset val="0"/>
    </font>
    <font>
      <u/>
      <sz val="18"/>
      <name val="Times New Roman"/>
      <charset val="0"/>
    </font>
    <font>
      <u/>
      <sz val="28"/>
      <name val="Times New Roman"/>
      <charset val="0"/>
    </font>
    <font>
      <sz val="22"/>
      <name val="宋体"/>
      <charset val="134"/>
    </font>
    <font>
      <u/>
      <sz val="26"/>
      <name val="Times New Roman"/>
      <charset val="134"/>
    </font>
    <font>
      <sz val="26"/>
      <name val="Times New Roman"/>
      <charset val="0"/>
    </font>
    <font>
      <u/>
      <sz val="26"/>
      <name val="Times New Roman"/>
      <charset val="0"/>
    </font>
    <font>
      <u/>
      <sz val="28"/>
      <name val="Times New Roman"/>
      <charset val="134"/>
    </font>
    <font>
      <sz val="11"/>
      <name val="Times New Roman"/>
      <charset val="134"/>
    </font>
    <font>
      <sz val="12"/>
      <name val="Times New Roman"/>
      <charset val="134"/>
    </font>
    <font>
      <b/>
      <sz val="18"/>
      <name val="Times New Roman"/>
      <charset val="134"/>
    </font>
    <font>
      <sz val="12"/>
      <color theme="1"/>
      <name val="Times New Roman"/>
      <charset val="134"/>
    </font>
    <font>
      <sz val="20"/>
      <name val="Times New Roman"/>
      <charset val="134"/>
    </font>
    <font>
      <sz val="28"/>
      <name val="方正小标宋简体"/>
      <charset val="134"/>
    </font>
    <font>
      <b/>
      <sz val="12"/>
      <name val="方正小标宋简体"/>
      <charset val="134"/>
    </font>
    <font>
      <b/>
      <sz val="22"/>
      <name val="方正小标宋简体"/>
      <charset val="134"/>
    </font>
    <font>
      <b/>
      <sz val="22"/>
      <name val="方正小标宋简体"/>
      <charset val="0"/>
    </font>
    <font>
      <sz val="20"/>
      <name val="方正仿宋简体"/>
      <charset val="0"/>
    </font>
    <font>
      <sz val="20"/>
      <name val="方正仿宋简体"/>
      <charset val="134"/>
    </font>
    <font>
      <b/>
      <sz val="20"/>
      <name val="方正仿宋简体"/>
      <charset val="0"/>
    </font>
    <font>
      <b/>
      <sz val="20"/>
      <name val="Times New Roman"/>
      <charset val="134"/>
    </font>
    <font>
      <b/>
      <sz val="20"/>
      <name val="方正仿宋简体"/>
      <charset val="134"/>
    </font>
    <font>
      <b/>
      <sz val="20"/>
      <name val="方正小标宋简体"/>
      <charset val="134"/>
    </font>
    <font>
      <b/>
      <sz val="16"/>
      <name val="方正小标宋简体"/>
      <charset val="134"/>
    </font>
    <font>
      <sz val="16"/>
      <name val="Times New Roman"/>
      <charset val="134"/>
    </font>
    <font>
      <sz val="36"/>
      <name val="方正小标宋简体"/>
      <charset val="134"/>
    </font>
    <font>
      <sz val="36"/>
      <name val="Times New Roman"/>
      <charset val="134"/>
    </font>
    <font>
      <b/>
      <sz val="26"/>
      <name val="Times New Roman"/>
      <charset val="134"/>
    </font>
    <font>
      <b/>
      <sz val="26"/>
      <name val="Times New Roman"/>
      <charset val="0"/>
    </font>
    <font>
      <sz val="24"/>
      <name val="Times New Roman"/>
      <charset val="0"/>
    </font>
    <font>
      <b/>
      <sz val="26"/>
      <name val="方正小标宋简体"/>
      <charset val="134"/>
    </font>
    <font>
      <b/>
      <sz val="26"/>
      <name val="方正小标宋简体"/>
      <charset val="0"/>
    </font>
    <font>
      <b/>
      <sz val="28"/>
      <name val="方正小标宋简体"/>
      <charset val="134"/>
    </font>
    <font>
      <b/>
      <sz val="28"/>
      <name val="方正小标宋简体"/>
      <charset val="0"/>
    </font>
    <font>
      <b/>
      <sz val="28"/>
      <name val="Times New Roman"/>
      <charset val="134"/>
    </font>
    <font>
      <sz val="24"/>
      <name val="方正仿宋简体"/>
      <charset val="134"/>
    </font>
    <font>
      <sz val="28"/>
      <name val="宋体"/>
      <charset val="0"/>
    </font>
    <font>
      <sz val="11"/>
      <color theme="1"/>
      <name val="仿宋_GB2312"/>
      <charset val="134"/>
    </font>
    <font>
      <sz val="20"/>
      <name val="Times New Roman"/>
      <charset val="0"/>
    </font>
    <font>
      <b/>
      <sz val="28"/>
      <name val="方正仿宋简体"/>
      <charset val="0"/>
    </font>
    <font>
      <sz val="72"/>
      <name val="Times New Roman"/>
      <charset val="134"/>
    </font>
    <font>
      <sz val="26"/>
      <name val="宋体"/>
      <charset val="0"/>
    </font>
    <font>
      <sz val="28"/>
      <color theme="1"/>
      <name val="Times New Roman"/>
      <charset val="134"/>
    </font>
    <font>
      <sz val="26"/>
      <name val="方正仿宋简体"/>
      <charset val="134"/>
    </font>
    <font>
      <sz val="22"/>
      <name val="宋体"/>
      <charset val="0"/>
    </font>
    <font>
      <sz val="28"/>
      <color rgb="FFFF0000"/>
      <name val="Times New Roman"/>
      <charset val="0"/>
    </font>
    <font>
      <sz val="24"/>
      <name val="Times New Roman"/>
      <charset val="134"/>
    </font>
    <font>
      <sz val="22"/>
      <name val="方正仿宋简体"/>
      <charset val="134"/>
    </font>
    <font>
      <sz val="22"/>
      <name val="方正仿宋简体"/>
      <charset val="0"/>
    </font>
    <font>
      <sz val="18"/>
      <name val="方正仿宋简体"/>
      <charset val="0"/>
    </font>
    <font>
      <b/>
      <sz val="24"/>
      <name val="Times New Roman"/>
      <charset val="134"/>
    </font>
    <font>
      <b/>
      <sz val="22"/>
      <name val="Times New Roman"/>
      <charset val="134"/>
    </font>
    <font>
      <sz val="28"/>
      <name val="仿宋"/>
      <charset val="134"/>
    </font>
    <font>
      <u/>
      <sz val="18"/>
      <name val="Times New Roman"/>
      <charset val="134"/>
    </font>
    <font>
      <u/>
      <sz val="24"/>
      <color rgb="FF0000FF"/>
      <name val="宋体"/>
      <charset val="134"/>
      <scheme val="minor"/>
    </font>
    <font>
      <u/>
      <sz val="22"/>
      <color rgb="FF800080"/>
      <name val="宋体"/>
      <charset val="134"/>
      <scheme val="minor"/>
    </font>
    <font>
      <u/>
      <sz val="26"/>
      <color rgb="FF0000FF"/>
      <name val="宋体"/>
      <charset val="134"/>
      <scheme val="minor"/>
    </font>
    <font>
      <u/>
      <sz val="26"/>
      <color rgb="FF0000FF"/>
      <name val="Times New Roman"/>
      <charset val="134"/>
    </font>
    <font>
      <u/>
      <sz val="11"/>
      <color rgb="FF0000FF"/>
      <name val="Times New Roman"/>
      <charset val="134"/>
    </font>
    <font>
      <u/>
      <sz val="16"/>
      <color rgb="FF0000FF"/>
      <name val="宋体"/>
      <charset val="134"/>
      <scheme val="minor"/>
    </font>
    <font>
      <u/>
      <sz val="22"/>
      <color rgb="FF0000FF"/>
      <name val="宋体"/>
      <charset val="134"/>
      <scheme val="minor"/>
    </font>
    <font>
      <u/>
      <sz val="28"/>
      <color rgb="FF800080"/>
      <name val="宋体"/>
      <charset val="134"/>
      <scheme val="minor"/>
    </font>
    <font>
      <u/>
      <sz val="26"/>
      <color rgb="FF800080"/>
      <name val="宋体"/>
      <charset val="134"/>
      <scheme val="minor"/>
    </font>
    <font>
      <u/>
      <sz val="36"/>
      <color rgb="FF800080"/>
      <name val="Times New Roman"/>
      <charset val="134"/>
    </font>
    <font>
      <u/>
      <sz val="28"/>
      <color rgb="FF0000FF"/>
      <name val="宋体"/>
      <charset val="134"/>
      <scheme val="minor"/>
    </font>
    <font>
      <u/>
      <sz val="36"/>
      <color rgb="FF800080"/>
      <name val="宋体"/>
      <charset val="134"/>
      <scheme val="minor"/>
    </font>
    <font>
      <u/>
      <sz val="18"/>
      <color rgb="FF0000FF"/>
      <name val="Times New Roman"/>
      <charset val="134"/>
    </font>
    <font>
      <u/>
      <sz val="11"/>
      <color rgb="FF0000FF"/>
      <name val="宋体"/>
      <charset val="134"/>
      <scheme val="minor"/>
    </font>
    <font>
      <u/>
      <sz val="20"/>
      <color rgb="FF0000FF"/>
      <name val="宋体"/>
      <charset val="134"/>
      <scheme val="minor"/>
    </font>
    <font>
      <u/>
      <sz val="24"/>
      <color rgb="FF0000FF"/>
      <name val="Times New Roman"/>
      <charset val="134"/>
    </font>
    <font>
      <sz val="22"/>
      <name val="Times New Roman"/>
      <charset val="134"/>
    </font>
    <font>
      <u/>
      <sz val="18"/>
      <color rgb="FF0000FF"/>
      <name val="宋体"/>
      <charset val="134"/>
      <scheme val="minor"/>
    </font>
    <font>
      <b/>
      <sz val="11"/>
      <name val="Times New Roman"/>
      <charset val="134"/>
    </font>
    <font>
      <b/>
      <sz val="12"/>
      <name val="Times New Roman"/>
      <charset val="134"/>
    </font>
    <font>
      <sz val="20"/>
      <color theme="1"/>
      <name val="Times New Roman"/>
      <charset val="134"/>
    </font>
    <font>
      <b/>
      <sz val="11"/>
      <color theme="1"/>
      <name val="Times New Roman"/>
      <charset val="134"/>
    </font>
    <font>
      <b/>
      <sz val="20"/>
      <color theme="1"/>
      <name val="Times New Roman"/>
      <charset val="134"/>
    </font>
    <font>
      <b/>
      <sz val="14"/>
      <name val="Times New Roman"/>
      <charset val="134"/>
    </font>
    <font>
      <sz val="22"/>
      <color theme="1"/>
      <name val="Times New Roman"/>
      <charset val="134"/>
    </font>
    <font>
      <sz val="14"/>
      <name val="Times New Roman"/>
      <charset val="134"/>
    </font>
    <font>
      <sz val="11"/>
      <color theme="1"/>
      <name val="Times New Roman"/>
      <charset val="134"/>
    </font>
    <font>
      <b/>
      <sz val="26"/>
      <color theme="1"/>
      <name val="方正小标宋简体"/>
      <charset val="134"/>
    </font>
    <font>
      <sz val="22"/>
      <color theme="1"/>
      <name val="方正小标宋简体"/>
      <charset val="134"/>
    </font>
    <font>
      <b/>
      <sz val="22"/>
      <color theme="1"/>
      <name val="Times New Roman"/>
      <charset val="134"/>
    </font>
    <font>
      <b/>
      <sz val="22"/>
      <name val="Times New Roman"/>
      <charset val="0"/>
    </font>
    <font>
      <sz val="20"/>
      <color theme="1"/>
      <name val="方正仿宋简体"/>
      <charset val="134"/>
    </font>
    <font>
      <b/>
      <sz val="20"/>
      <color theme="1"/>
      <name val="方正仿宋简体"/>
      <charset val="134"/>
    </font>
    <font>
      <sz val="20"/>
      <color theme="1"/>
      <name val="方正仿宋简体"/>
      <charset val="0"/>
    </font>
    <font>
      <b/>
      <sz val="20"/>
      <color theme="1"/>
      <name val="方正仿宋简体"/>
      <charset val="0"/>
    </font>
    <font>
      <sz val="18"/>
      <color theme="1"/>
      <name val="方正仿宋简体"/>
      <charset val="134"/>
    </font>
    <font>
      <b/>
      <sz val="24"/>
      <name val="方正小标宋简体"/>
      <charset val="134"/>
    </font>
    <font>
      <sz val="24"/>
      <color theme="1"/>
      <name val="Times New Roman"/>
      <charset val="134"/>
    </font>
    <font>
      <sz val="18"/>
      <color theme="1"/>
      <name val="Times New Roman"/>
      <charset val="134"/>
    </font>
    <font>
      <b/>
      <sz val="14"/>
      <name val="Times New Roman"/>
      <charset val="0"/>
    </font>
    <font>
      <b/>
      <sz val="12"/>
      <name val="Times New Roman"/>
      <charset val="0"/>
    </font>
    <font>
      <sz val="16"/>
      <color theme="1"/>
      <name val="方正仿宋简体"/>
      <charset val="134"/>
    </font>
    <font>
      <sz val="14"/>
      <color theme="1"/>
      <name val="Times New Roman"/>
      <charset val="134"/>
    </font>
    <font>
      <b/>
      <sz val="18"/>
      <color theme="1"/>
      <name val="Times New Roman"/>
      <charset val="134"/>
    </font>
    <font>
      <b/>
      <sz val="14"/>
      <color theme="1"/>
      <name val="方正仿宋简体"/>
      <charset val="134"/>
    </font>
    <font>
      <b/>
      <sz val="18"/>
      <color theme="1"/>
      <name val="方正仿宋简体"/>
      <charset val="134"/>
    </font>
    <font>
      <b/>
      <sz val="24"/>
      <color theme="1"/>
      <name val="Times New Roman"/>
      <charset val="134"/>
    </font>
    <font>
      <sz val="18"/>
      <name val="方正仿宋简体"/>
      <charset val="134"/>
    </font>
    <font>
      <sz val="20"/>
      <name val="方正小标宋_GBK"/>
      <charset val="134"/>
    </font>
    <font>
      <b/>
      <sz val="20"/>
      <name val="Times New Roman"/>
      <charset val="0"/>
    </font>
    <font>
      <b/>
      <sz val="13"/>
      <name val="方正仿宋简体"/>
      <charset val="134"/>
    </font>
    <font>
      <b/>
      <sz val="12"/>
      <name val="方正仿宋简体"/>
      <charset val="134"/>
    </font>
    <font>
      <sz val="12"/>
      <name val="宋体"/>
      <charset val="134"/>
    </font>
    <font>
      <sz val="12"/>
      <name val="方正仿宋简体"/>
      <charset val="134"/>
    </font>
    <font>
      <b/>
      <sz val="18"/>
      <name val="方正仿宋简体"/>
      <charset val="134"/>
    </font>
    <font>
      <sz val="16"/>
      <name val="方正仿宋简体"/>
      <charset val="134"/>
    </font>
    <font>
      <sz val="18"/>
      <name val="宋体"/>
      <charset val="134"/>
    </font>
    <font>
      <b/>
      <sz val="14"/>
      <name val="方正小标宋简体"/>
      <charset val="134"/>
    </font>
    <font>
      <b/>
      <sz val="16"/>
      <name val="方正仿宋简体"/>
      <charset val="134"/>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0"/>
      <color theme="1"/>
      <name val="宋体"/>
      <charset val="134"/>
    </font>
    <font>
      <sz val="20"/>
      <name val="宋体"/>
      <charset val="134"/>
    </font>
    <font>
      <b/>
      <sz val="26"/>
      <color theme="1"/>
      <name val="Times New Roman"/>
      <charset val="134"/>
    </font>
    <font>
      <sz val="28"/>
      <name val="宋体"/>
      <charset val="134"/>
    </font>
    <font>
      <sz val="20"/>
      <color theme="1"/>
      <name val="Times New Roman"/>
      <charset val="0"/>
    </font>
    <font>
      <b/>
      <sz val="20"/>
      <color theme="1"/>
      <name val="Times New Roman"/>
      <charset val="0"/>
    </font>
    <font>
      <b/>
      <sz val="22"/>
      <color theme="1"/>
      <name val="方正小标宋简体"/>
      <charset val="134"/>
    </font>
    <font>
      <b/>
      <sz val="22"/>
      <name val="方正仿宋简体"/>
      <charset val="134"/>
    </font>
    <font>
      <sz val="24"/>
      <name val="宋体"/>
      <charset val="134"/>
    </font>
    <font>
      <sz val="24"/>
      <name val="宋体"/>
      <charset val="0"/>
    </font>
    <font>
      <sz val="20"/>
      <name val="宋体"/>
      <charset val="0"/>
    </font>
    <font>
      <sz val="22"/>
      <color theme="1"/>
      <name val="方正仿宋简体"/>
      <charset val="134"/>
    </font>
    <font>
      <sz val="28"/>
      <name val="方正小标宋简体"/>
      <charset val="0"/>
    </font>
    <font>
      <sz val="18"/>
      <color theme="1"/>
      <name val="宋体"/>
      <charset val="134"/>
    </font>
    <font>
      <b/>
      <sz val="26"/>
      <name val="宋体"/>
      <charset val="134"/>
    </font>
    <font>
      <sz val="18"/>
      <name val="宋体"/>
      <charset val="0"/>
    </font>
    <font>
      <sz val="26"/>
      <name val="Times New Roman"/>
      <charset val="134"/>
    </font>
    <font>
      <sz val="20"/>
      <color theme="1"/>
      <name val="宋体"/>
      <charset val="0"/>
    </font>
    <font>
      <sz val="16"/>
      <name val="方正小标宋简体"/>
      <charset val="134"/>
    </font>
    <font>
      <sz val="13"/>
      <name val="Times New Roman"/>
      <charset val="134"/>
    </font>
    <font>
      <sz val="13"/>
      <name val="方正仿宋简体"/>
      <charset val="134"/>
    </font>
    <font>
      <sz val="14"/>
      <color theme="1"/>
      <name val="方正仿宋简体"/>
      <charset val="134"/>
    </font>
    <font>
      <sz val="16"/>
      <name val="宋体"/>
      <charset val="134"/>
    </font>
    <font>
      <strike/>
      <sz val="22"/>
      <name val="Times New Roman"/>
      <charset val="0"/>
    </font>
    <font>
      <b/>
      <sz val="24"/>
      <color theme="1"/>
      <name val="方正小标宋简体"/>
      <charset val="134"/>
    </font>
    <font>
      <strike/>
      <sz val="24"/>
      <name val="Times New Roman"/>
      <charset val="0"/>
    </font>
    <font>
      <b/>
      <sz val="14"/>
      <name val="方正仿宋简体"/>
      <charset val="134"/>
    </font>
    <font>
      <sz val="14"/>
      <name val="方正仿宋简体"/>
      <charset val="134"/>
    </font>
    <font>
      <sz val="12"/>
      <name val="方正小标宋简体"/>
      <charset val="134"/>
    </font>
    <font>
      <sz val="20"/>
      <color theme="1"/>
      <name val="仿宋"/>
      <charset val="134"/>
    </font>
  </fonts>
  <fills count="3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4" fillId="0" borderId="0" applyNumberFormat="0" applyFill="0" applyBorder="0" applyAlignment="0" applyProtection="0">
      <alignment vertical="center"/>
    </xf>
    <xf numFmtId="0" fontId="130" fillId="0" borderId="0" applyNumberFormat="0" applyFill="0" applyBorder="0" applyAlignment="0" applyProtection="0">
      <alignment vertical="center"/>
    </xf>
    <xf numFmtId="0" fontId="0" fillId="6" borderId="12" applyNumberFormat="0" applyFont="0" applyAlignment="0" applyProtection="0">
      <alignment vertical="center"/>
    </xf>
    <xf numFmtId="0" fontId="131"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4" fillId="0" borderId="13" applyNumberFormat="0" applyFill="0" applyAlignment="0" applyProtection="0">
      <alignment vertical="center"/>
    </xf>
    <xf numFmtId="0" fontId="135" fillId="0" borderId="13" applyNumberFormat="0" applyFill="0" applyAlignment="0" applyProtection="0">
      <alignment vertical="center"/>
    </xf>
    <xf numFmtId="0" fontId="136" fillId="0" borderId="14" applyNumberFormat="0" applyFill="0" applyAlignment="0" applyProtection="0">
      <alignment vertical="center"/>
    </xf>
    <xf numFmtId="0" fontId="136" fillId="0" borderId="0" applyNumberFormat="0" applyFill="0" applyBorder="0" applyAlignment="0" applyProtection="0">
      <alignment vertical="center"/>
    </xf>
    <xf numFmtId="0" fontId="137" fillId="7" borderId="15" applyNumberFormat="0" applyAlignment="0" applyProtection="0">
      <alignment vertical="center"/>
    </xf>
    <xf numFmtId="0" fontId="138" fillId="8" borderId="16" applyNumberFormat="0" applyAlignment="0" applyProtection="0">
      <alignment vertical="center"/>
    </xf>
    <xf numFmtId="0" fontId="139" fillId="8" borderId="15" applyNumberFormat="0" applyAlignment="0" applyProtection="0">
      <alignment vertical="center"/>
    </xf>
    <xf numFmtId="0" fontId="140" fillId="9" borderId="17" applyNumberFormat="0" applyAlignment="0" applyProtection="0">
      <alignment vertical="center"/>
    </xf>
    <xf numFmtId="0" fontId="141" fillId="0" borderId="18" applyNumberFormat="0" applyFill="0" applyAlignment="0" applyProtection="0">
      <alignment vertical="center"/>
    </xf>
    <xf numFmtId="0" fontId="142" fillId="0" borderId="19" applyNumberFormat="0" applyFill="0" applyAlignment="0" applyProtection="0">
      <alignment vertical="center"/>
    </xf>
    <xf numFmtId="0" fontId="143" fillId="10" borderId="0" applyNumberFormat="0" applyBorder="0" applyAlignment="0" applyProtection="0">
      <alignment vertical="center"/>
    </xf>
    <xf numFmtId="0" fontId="144" fillId="11" borderId="0" applyNumberFormat="0" applyBorder="0" applyAlignment="0" applyProtection="0">
      <alignment vertical="center"/>
    </xf>
    <xf numFmtId="0" fontId="145" fillId="12" borderId="0" applyNumberFormat="0" applyBorder="0" applyAlignment="0" applyProtection="0">
      <alignment vertical="center"/>
    </xf>
    <xf numFmtId="0" fontId="14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146" fillId="16" borderId="0" applyNumberFormat="0" applyBorder="0" applyAlignment="0" applyProtection="0">
      <alignment vertical="center"/>
    </xf>
    <xf numFmtId="0" fontId="14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146" fillId="20" borderId="0" applyNumberFormat="0" applyBorder="0" applyAlignment="0" applyProtection="0">
      <alignment vertical="center"/>
    </xf>
    <xf numFmtId="0" fontId="14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46" fillId="24" borderId="0" applyNumberFormat="0" applyBorder="0" applyAlignment="0" applyProtection="0">
      <alignment vertical="center"/>
    </xf>
    <xf numFmtId="0" fontId="14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46" fillId="28" borderId="0" applyNumberFormat="0" applyBorder="0" applyAlignment="0" applyProtection="0">
      <alignment vertical="center"/>
    </xf>
    <xf numFmtId="0" fontId="14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146" fillId="32" borderId="0" applyNumberFormat="0" applyBorder="0" applyAlignment="0" applyProtection="0">
      <alignment vertical="center"/>
    </xf>
    <xf numFmtId="0" fontId="146"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46" fillId="36" borderId="0" applyNumberFormat="0" applyBorder="0" applyAlignment="0" applyProtection="0">
      <alignment vertical="center"/>
    </xf>
    <xf numFmtId="0" fontId="123" fillId="0" borderId="0">
      <alignment vertical="center"/>
    </xf>
    <xf numFmtId="0" fontId="123" fillId="0" borderId="0">
      <alignment vertical="center"/>
    </xf>
  </cellStyleXfs>
  <cellXfs count="763">
    <xf numFmtId="0" fontId="0" fillId="0" borderId="0" xfId="0">
      <alignment vertical="center"/>
    </xf>
    <xf numFmtId="10" fontId="0" fillId="0" borderId="0" xfId="0" applyNumberFormat="1">
      <alignment vertical="center"/>
    </xf>
    <xf numFmtId="176" fontId="1" fillId="2" borderId="1" xfId="0" applyNumberFormat="1" applyFont="1" applyFill="1" applyBorder="1" applyAlignment="1">
      <alignment horizontal="center" vertical="center"/>
    </xf>
    <xf numFmtId="0" fontId="2" fillId="0" borderId="0" xfId="0" applyFont="1" applyAlignment="1">
      <alignment horizontal="justify"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3" xfId="5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9" fillId="0" borderId="1" xfId="0" applyNumberFormat="1"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4" fillId="0" borderId="0"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49" fontId="9" fillId="0" borderId="2" xfId="0" applyNumberFormat="1" applyFont="1" applyFill="1" applyBorder="1" applyAlignment="1">
      <alignment vertical="center" wrapText="1"/>
    </xf>
    <xf numFmtId="0" fontId="4"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4" fontId="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xf>
    <xf numFmtId="178" fontId="10"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4" fontId="4" fillId="0" borderId="1" xfId="0" applyNumberFormat="1" applyFont="1" applyFill="1" applyBorder="1" applyAlignment="1">
      <alignment vertical="center" wrapText="1"/>
    </xf>
    <xf numFmtId="14" fontId="4"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14" fontId="4" fillId="0" borderId="2" xfId="0" applyNumberFormat="1" applyFont="1" applyFill="1" applyBorder="1" applyAlignment="1">
      <alignment horizontal="center" vertical="center"/>
    </xf>
    <xf numFmtId="0" fontId="13" fillId="0" borderId="1" xfId="0" applyFont="1" applyFill="1" applyBorder="1" applyAlignme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6" applyFont="1" applyFill="1" applyBorder="1" applyAlignment="1">
      <alignment horizontal="center" vertical="center" wrapText="1"/>
    </xf>
    <xf numFmtId="0" fontId="17" fillId="0" borderId="1" xfId="0" applyFont="1" applyFill="1" applyBorder="1" applyAlignment="1">
      <alignment horizontal="center" vertical="center"/>
    </xf>
    <xf numFmtId="0" fontId="4" fillId="0" borderId="1" xfId="0" applyFont="1" applyFill="1" applyBorder="1" applyAlignment="1">
      <alignment vertical="center"/>
    </xf>
    <xf numFmtId="14" fontId="4" fillId="0" borderId="1" xfId="0" applyNumberFormat="1" applyFont="1" applyFill="1" applyBorder="1" applyAlignment="1">
      <alignment vertical="center"/>
    </xf>
    <xf numFmtId="0" fontId="11" fillId="0" borderId="0" xfId="0" applyFont="1" applyFill="1" applyAlignment="1">
      <alignment horizontal="center" vertical="center" wrapText="1"/>
    </xf>
    <xf numFmtId="177" fontId="4" fillId="0" borderId="1" xfId="0" applyNumberFormat="1" applyFont="1" applyFill="1" applyBorder="1" applyAlignment="1">
      <alignment horizontal="center" vertical="center"/>
    </xf>
    <xf numFmtId="14" fontId="17" fillId="0" borderId="1" xfId="0" applyNumberFormat="1" applyFont="1" applyFill="1" applyBorder="1" applyAlignment="1">
      <alignment horizontal="center" vertical="center"/>
    </xf>
    <xf numFmtId="0" fontId="19" fillId="0" borderId="1" xfId="6"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2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9" fillId="0" borderId="1" xfId="6"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177" fontId="21" fillId="0" borderId="1" xfId="6" applyNumberFormat="1" applyFont="1" applyFill="1" applyBorder="1" applyAlignment="1">
      <alignment horizontal="center" vertical="center" wrapText="1"/>
    </xf>
    <xf numFmtId="0" fontId="19" fillId="0" borderId="1" xfId="6" applyFont="1" applyFill="1" applyBorder="1" applyAlignment="1">
      <alignment vertical="center" wrapText="1"/>
    </xf>
    <xf numFmtId="58" fontId="4" fillId="0" borderId="1" xfId="0" applyNumberFormat="1" applyFont="1" applyFill="1" applyBorder="1" applyAlignment="1">
      <alignment horizontal="center" vertical="center"/>
    </xf>
    <xf numFmtId="0" fontId="21" fillId="0" borderId="1" xfId="6"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1" xfId="6" applyFont="1" applyFill="1" applyBorder="1" applyAlignment="1">
      <alignment horizontal="center" vertical="center" wrapText="1"/>
    </xf>
    <xf numFmtId="0" fontId="4" fillId="0" borderId="1" xfId="0" applyFont="1" applyFill="1" applyBorder="1" applyAlignment="1">
      <alignment vertical="center" wrapText="1"/>
    </xf>
    <xf numFmtId="1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23" fillId="0" borderId="1" xfId="6" applyFont="1" applyFill="1" applyBorder="1" applyAlignment="1">
      <alignment vertical="center" wrapText="1"/>
    </xf>
    <xf numFmtId="0" fontId="24" fillId="0" borderId="1" xfId="6" applyFont="1" applyFill="1" applyBorder="1" applyAlignment="1">
      <alignment vertical="center" wrapText="1"/>
    </xf>
    <xf numFmtId="0" fontId="13" fillId="0" borderId="1" xfId="0" applyFont="1" applyFill="1" applyBorder="1" applyAlignment="1">
      <alignment vertical="center" wrapText="1"/>
    </xf>
    <xf numFmtId="0" fontId="13" fillId="0" borderId="2" xfId="0" applyFont="1" applyFill="1" applyBorder="1" applyAlignment="1">
      <alignment vertical="center"/>
    </xf>
    <xf numFmtId="0" fontId="24" fillId="0" borderId="2" xfId="6" applyFont="1" applyFill="1" applyBorder="1" applyAlignment="1">
      <alignment vertical="center" wrapText="1"/>
    </xf>
    <xf numFmtId="14" fontId="4" fillId="0" borderId="2" xfId="0" applyNumberFormat="1" applyFont="1" applyFill="1" applyBorder="1" applyAlignment="1">
      <alignment vertical="center"/>
    </xf>
    <xf numFmtId="0" fontId="21" fillId="0" borderId="2" xfId="6"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xf>
    <xf numFmtId="0" fontId="4" fillId="0" borderId="2" xfId="0" applyFont="1" applyFill="1" applyBorder="1" applyAlignment="1">
      <alignment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vertical="center"/>
    </xf>
    <xf numFmtId="0" fontId="25" fillId="0" borderId="0" xfId="0" applyNumberFormat="1" applyFont="1" applyFill="1" applyAlignment="1">
      <alignment horizontal="center" vertical="center"/>
    </xf>
    <xf numFmtId="0" fontId="26" fillId="0" borderId="0" xfId="0" applyNumberFormat="1" applyFont="1" applyFill="1" applyAlignment="1">
      <alignment horizontal="center" vertical="center"/>
    </xf>
    <xf numFmtId="0" fontId="26" fillId="0" borderId="0" xfId="0" applyNumberFormat="1" applyFont="1" applyFill="1" applyAlignment="1">
      <alignment horizontal="center" vertical="center" wrapText="1"/>
    </xf>
    <xf numFmtId="0" fontId="27" fillId="0" borderId="0" xfId="0" applyNumberFormat="1" applyFont="1" applyFill="1" applyBorder="1" applyAlignment="1">
      <alignment horizontal="center" vertical="center" wrapText="1"/>
    </xf>
    <xf numFmtId="0" fontId="27" fillId="0" borderId="0" xfId="0" applyNumberFormat="1" applyFont="1" applyFill="1" applyAlignment="1">
      <alignment horizontal="center" vertical="center" wrapText="1"/>
    </xf>
    <xf numFmtId="0" fontId="28" fillId="0" borderId="0" xfId="0" applyFont="1" applyFill="1">
      <alignment vertical="center"/>
    </xf>
    <xf numFmtId="0" fontId="29" fillId="0" borderId="0" xfId="0" applyNumberFormat="1" applyFont="1" applyFill="1" applyAlignment="1">
      <alignment horizontal="center" vertical="center" wrapText="1"/>
    </xf>
    <xf numFmtId="0" fontId="30" fillId="0" borderId="0"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31" fillId="0" borderId="0" xfId="0" applyNumberFormat="1" applyFont="1" applyFill="1" applyAlignment="1" applyProtection="1">
      <alignment horizontal="left" vertical="center"/>
      <protection locked="0"/>
    </xf>
    <xf numFmtId="0" fontId="26" fillId="0" borderId="0" xfId="0" applyNumberFormat="1" applyFont="1" applyFill="1" applyBorder="1" applyAlignment="1" applyProtection="1">
      <alignment horizontal="center" vertical="center"/>
      <protection locked="0"/>
    </xf>
    <xf numFmtId="0" fontId="32" fillId="0" borderId="2" xfId="0" applyNumberFormat="1" applyFont="1" applyFill="1" applyBorder="1" applyAlignment="1">
      <alignment horizontal="center" vertical="center" wrapText="1"/>
    </xf>
    <xf numFmtId="0" fontId="32" fillId="0" borderId="4"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NumberFormat="1" applyFont="1" applyFill="1" applyBorder="1" applyAlignment="1">
      <alignment horizontal="left" vertical="center" wrapText="1"/>
    </xf>
    <xf numFmtId="10" fontId="33" fillId="0" borderId="1" xfId="0" applyNumberFormat="1" applyFont="1" applyFill="1" applyBorder="1" applyAlignment="1">
      <alignment horizontal="left" vertical="center" wrapText="1"/>
    </xf>
    <xf numFmtId="0" fontId="29" fillId="0" borderId="1"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wrapText="1"/>
    </xf>
    <xf numFmtId="0" fontId="34" fillId="0" borderId="1" xfId="49" applyFont="1" applyFill="1" applyBorder="1" applyAlignment="1">
      <alignment horizontal="center" vertical="center" wrapText="1"/>
    </xf>
    <xf numFmtId="0" fontId="29" fillId="0" borderId="1" xfId="49"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vertical="center" wrapText="1"/>
    </xf>
    <xf numFmtId="49" fontId="37" fillId="0" borderId="1" xfId="0" applyNumberFormat="1" applyFont="1" applyFill="1" applyBorder="1" applyAlignment="1">
      <alignment horizontal="left" vertical="center" wrapText="1"/>
    </xf>
    <xf numFmtId="0" fontId="35" fillId="0" borderId="1" xfId="0" applyNumberFormat="1" applyFont="1" applyFill="1" applyBorder="1" applyAlignment="1">
      <alignment horizontal="center" vertical="center" wrapText="1"/>
    </xf>
    <xf numFmtId="0" fontId="38" fillId="0" borderId="1" xfId="0" applyFont="1" applyFill="1" applyBorder="1" applyAlignment="1">
      <alignment vertical="center" wrapText="1"/>
    </xf>
    <xf numFmtId="0" fontId="29" fillId="0" borderId="0" xfId="0" applyNumberFormat="1" applyFont="1" applyFill="1" applyAlignment="1">
      <alignment horizontal="center" vertical="center"/>
    </xf>
    <xf numFmtId="0" fontId="32" fillId="0" borderId="1" xfId="0" applyNumberFormat="1" applyFont="1" applyFill="1" applyBorder="1" applyAlignment="1">
      <alignment horizontal="center" vertical="center" wrapText="1"/>
    </xf>
    <xf numFmtId="0" fontId="39"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26" fillId="0" borderId="0" xfId="0" applyNumberFormat="1" applyFont="1" applyFill="1" applyAlignment="1" applyProtection="1">
      <alignment horizontal="center" vertical="center"/>
      <protection locked="0"/>
    </xf>
    <xf numFmtId="0" fontId="40" fillId="0" borderId="0" xfId="0" applyNumberFormat="1" applyFont="1" applyFill="1" applyAlignment="1" applyProtection="1">
      <alignment horizontal="right" vertical="center"/>
      <protection locked="0"/>
    </xf>
    <xf numFmtId="0" fontId="41" fillId="0" borderId="0" xfId="0" applyNumberFormat="1" applyFont="1" applyFill="1" applyAlignment="1" applyProtection="1">
      <alignment horizontal="right" vertical="center"/>
      <protection locked="0"/>
    </xf>
    <xf numFmtId="176"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29" fillId="0" borderId="1" xfId="0" applyFont="1" applyFill="1" applyBorder="1" applyAlignment="1">
      <alignment horizontal="justify" vertical="center" wrapText="1"/>
    </xf>
    <xf numFmtId="0" fontId="29" fillId="0" borderId="1" xfId="0" applyNumberFormat="1" applyFont="1" applyFill="1" applyBorder="1" applyAlignment="1">
      <alignment horizontal="left" vertical="center" wrapText="1"/>
    </xf>
    <xf numFmtId="0" fontId="29" fillId="0" borderId="1" xfId="0" applyFont="1" applyFill="1" applyBorder="1" applyAlignment="1">
      <alignment horizontal="left" vertical="center" wrapText="1"/>
    </xf>
    <xf numFmtId="0" fontId="42" fillId="0" borderId="0" xfId="0" applyFont="1" applyFill="1" applyAlignment="1">
      <alignment horizontal="center" vertical="center" wrapText="1"/>
    </xf>
    <xf numFmtId="0" fontId="43" fillId="0" borderId="0" xfId="0" applyFont="1" applyFill="1" applyAlignment="1">
      <alignment horizontal="center" vertical="center" wrapText="1"/>
    </xf>
    <xf numFmtId="0" fontId="44" fillId="0" borderId="1" xfId="0" applyFont="1" applyFill="1" applyBorder="1" applyAlignment="1">
      <alignment horizontal="center" vertical="center" wrapText="1"/>
    </xf>
    <xf numFmtId="0" fontId="44" fillId="0" borderId="1" xfId="50" applyNumberFormat="1" applyFont="1" applyFill="1" applyBorder="1" applyAlignment="1">
      <alignment horizontal="center" vertical="center" wrapText="1"/>
    </xf>
    <xf numFmtId="0" fontId="44" fillId="0" borderId="2" xfId="5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1" xfId="50" applyNumberFormat="1" applyFont="1" applyFill="1" applyBorder="1" applyAlignment="1">
      <alignment horizontal="center" vertical="center" wrapText="1"/>
    </xf>
    <xf numFmtId="0" fontId="44" fillId="0" borderId="3" xfId="50" applyNumberFormat="1" applyFont="1" applyFill="1" applyBorder="1" applyAlignment="1">
      <alignment horizontal="center" vertical="center" wrapText="1"/>
    </xf>
    <xf numFmtId="0" fontId="45" fillId="0" borderId="3" xfId="5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1" xfId="0" applyFont="1" applyFill="1" applyBorder="1" applyAlignment="1">
      <alignment horizontal="center" vertical="center"/>
    </xf>
    <xf numFmtId="10" fontId="5" fillId="0" borderId="1" xfId="50" applyNumberFormat="1" applyFont="1" applyFill="1" applyBorder="1" applyAlignment="1">
      <alignment horizontal="center" vertical="center" wrapText="1"/>
    </xf>
    <xf numFmtId="178" fontId="1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78" fontId="11" fillId="0" borderId="1" xfId="0" applyNumberFormat="1" applyFont="1" applyFill="1" applyBorder="1" applyAlignment="1">
      <alignment horizontal="justify" vertical="center" wrapText="1"/>
    </xf>
    <xf numFmtId="10" fontId="4" fillId="0" borderId="0" xfId="0" applyNumberFormat="1" applyFont="1" applyFill="1" applyAlignment="1">
      <alignment vertical="center"/>
    </xf>
    <xf numFmtId="0" fontId="10" fillId="3" borderId="1" xfId="0" applyNumberFormat="1" applyFont="1" applyFill="1" applyBorder="1" applyAlignment="1">
      <alignment horizontal="left" vertical="center" wrapText="1"/>
    </xf>
    <xf numFmtId="0" fontId="4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7" fillId="0" borderId="1" xfId="0" applyFont="1" applyFill="1" applyBorder="1" applyAlignment="1">
      <alignment horizontal="center" vertical="center" wrapText="1"/>
    </xf>
    <xf numFmtId="0" fontId="47" fillId="0" borderId="1" xfId="50" applyNumberFormat="1" applyFont="1" applyFill="1" applyBorder="1" applyAlignment="1">
      <alignment horizontal="center" vertical="center" wrapText="1"/>
    </xf>
    <xf numFmtId="0" fontId="47" fillId="0" borderId="2" xfId="5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1" xfId="50" applyNumberFormat="1" applyFont="1" applyFill="1" applyBorder="1" applyAlignment="1">
      <alignment horizontal="center" vertical="center" wrapText="1"/>
    </xf>
    <xf numFmtId="0" fontId="47" fillId="0" borderId="3" xfId="50" applyNumberFormat="1" applyFont="1" applyFill="1" applyBorder="1" applyAlignment="1">
      <alignment horizontal="center" vertical="center" wrapText="1"/>
    </xf>
    <xf numFmtId="0" fontId="48" fillId="0" borderId="3" xfId="50" applyNumberFormat="1"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49" fillId="0" borderId="7"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50" fillId="0" borderId="5"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1" fillId="0" borderId="1" xfId="0" applyNumberFormat="1" applyFont="1" applyFill="1" applyBorder="1" applyAlignment="1">
      <alignment horizontal="center" vertical="center"/>
    </xf>
    <xf numFmtId="0" fontId="51" fillId="0" borderId="1" xfId="0" applyNumberFormat="1" applyFont="1" applyFill="1" applyBorder="1" applyAlignment="1">
      <alignment horizontal="center" vertical="center" wrapText="1"/>
    </xf>
    <xf numFmtId="0" fontId="47" fillId="0" borderId="8" xfId="50" applyNumberFormat="1" applyFont="1" applyFill="1" applyBorder="1" applyAlignment="1">
      <alignment horizontal="center" vertical="center" wrapText="1"/>
    </xf>
    <xf numFmtId="0" fontId="47" fillId="0" borderId="9" xfId="50" applyNumberFormat="1" applyFont="1" applyFill="1" applyBorder="1" applyAlignment="1">
      <alignment horizontal="center" vertical="center" wrapText="1"/>
    </xf>
    <xf numFmtId="0" fontId="47" fillId="0" borderId="10" xfId="50" applyNumberFormat="1" applyFont="1" applyFill="1" applyBorder="1" applyAlignment="1">
      <alignment horizontal="center" vertical="center" wrapText="1"/>
    </xf>
    <xf numFmtId="0" fontId="13" fillId="0" borderId="1" xfId="0" applyNumberFormat="1" applyFont="1" applyFill="1" applyBorder="1" applyAlignment="1">
      <alignment horizontal="justify" vertical="center" wrapText="1"/>
    </xf>
    <xf numFmtId="18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180" fontId="13" fillId="0" borderId="1" xfId="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80" fontId="5" fillId="0" borderId="1" xfId="0" applyNumberFormat="1"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9" fontId="4" fillId="0" borderId="1" xfId="50" applyNumberFormat="1" applyFont="1" applyFill="1" applyBorder="1" applyAlignment="1" applyProtection="1">
      <alignment horizontal="center" vertical="center" wrapText="1"/>
    </xf>
    <xf numFmtId="0" fontId="13" fillId="0" borderId="1" xfId="0" applyFont="1" applyFill="1" applyBorder="1" applyAlignment="1">
      <alignment horizontal="justify" vertical="center" wrapText="1"/>
    </xf>
    <xf numFmtId="0" fontId="10" fillId="0" borderId="1" xfId="0" applyNumberFormat="1" applyFont="1" applyFill="1" applyBorder="1" applyAlignment="1">
      <alignment horizontal="justify" vertical="center" wrapText="1"/>
    </xf>
    <xf numFmtId="180" fontId="11"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justify" vertical="center" wrapText="1"/>
    </xf>
    <xf numFmtId="180" fontId="10"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180" fontId="13" fillId="0" borderId="1" xfId="0" applyNumberFormat="1" applyFont="1" applyFill="1" applyBorder="1" applyAlignment="1">
      <alignment horizontal="left" vertical="center" wrapText="1"/>
    </xf>
    <xf numFmtId="178" fontId="52" fillId="0" borderId="1" xfId="0" applyNumberFormat="1" applyFont="1" applyFill="1" applyBorder="1" applyAlignment="1">
      <alignment horizontal="justify"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180" fontId="5" fillId="0" borderId="1" xfId="50" applyNumberFormat="1" applyFont="1" applyFill="1" applyBorder="1" applyAlignment="1">
      <alignment horizontal="center" vertical="center" wrapText="1"/>
    </xf>
    <xf numFmtId="180" fontId="4" fillId="0" borderId="1" xfId="0" applyNumberFormat="1" applyFont="1" applyFill="1" applyBorder="1" applyAlignment="1">
      <alignment horizontal="left" vertical="center" wrapText="1"/>
    </xf>
    <xf numFmtId="0" fontId="53" fillId="0" borderId="1" xfId="0" applyFont="1" applyFill="1" applyBorder="1" applyAlignment="1">
      <alignment horizontal="center" vertical="center" wrapText="1"/>
    </xf>
    <xf numFmtId="0" fontId="15" fillId="0" borderId="1" xfId="0" applyNumberFormat="1" applyFont="1" applyFill="1" applyBorder="1" applyAlignment="1">
      <alignment horizontal="justify" vertical="center" wrapText="1"/>
    </xf>
    <xf numFmtId="180" fontId="46" fillId="0" borderId="1" xfId="0" applyNumberFormat="1" applyFont="1" applyFill="1" applyBorder="1" applyAlignment="1">
      <alignment horizontal="center" vertical="center" wrapText="1"/>
    </xf>
    <xf numFmtId="0" fontId="54" fillId="0" borderId="1" xfId="0" applyFont="1" applyFill="1" applyBorder="1" applyAlignment="1">
      <alignment vertical="center"/>
    </xf>
    <xf numFmtId="0" fontId="5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180" fontId="13" fillId="0" borderId="1" xfId="0" applyNumberFormat="1" applyFont="1" applyFill="1" applyBorder="1" applyAlignment="1">
      <alignment horizontal="justify" vertical="center" wrapText="1"/>
    </xf>
    <xf numFmtId="0" fontId="53" fillId="0" borderId="0" xfId="0" applyFont="1" applyFill="1" applyAlignment="1">
      <alignment vertical="center"/>
    </xf>
    <xf numFmtId="0" fontId="56" fillId="0" borderId="1" xfId="0" applyNumberFormat="1" applyFont="1" applyFill="1" applyBorder="1" applyAlignment="1">
      <alignment horizontal="justify" vertical="center" wrapText="1"/>
    </xf>
    <xf numFmtId="178" fontId="9" fillId="0" borderId="1" xfId="0" applyNumberFormat="1" applyFont="1" applyFill="1" applyBorder="1" applyAlignment="1">
      <alignment horizontal="justify" vertical="center" wrapText="1"/>
    </xf>
    <xf numFmtId="0" fontId="4" fillId="0" borderId="1" xfId="49"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0" fontId="1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56" fillId="0" borderId="1" xfId="0" applyFont="1" applyFill="1" applyBorder="1" applyAlignment="1">
      <alignment horizontal="justify" vertical="center" wrapText="1"/>
    </xf>
    <xf numFmtId="0" fontId="57" fillId="0" borderId="0" xfId="0" applyFont="1" applyFill="1" applyAlignment="1">
      <alignment horizontal="center" vertical="center" wrapText="1"/>
    </xf>
    <xf numFmtId="0" fontId="51"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0" fontId="45" fillId="0" borderId="0" xfId="0" applyFont="1" applyFill="1" applyAlignment="1">
      <alignment horizontal="center" vertical="center" wrapText="1"/>
    </xf>
    <xf numFmtId="176" fontId="4" fillId="0" borderId="1" xfId="5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58"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justify" vertical="center" wrapText="1"/>
    </xf>
    <xf numFmtId="0" fontId="46" fillId="0" borderId="1" xfId="0" applyNumberFormat="1" applyFont="1" applyFill="1" applyBorder="1" applyAlignment="1">
      <alignment horizontal="justify" vertical="center" wrapText="1"/>
    </xf>
    <xf numFmtId="178" fontId="51" fillId="0" borderId="1" xfId="0" applyNumberFormat="1" applyFont="1" applyFill="1" applyBorder="1" applyAlignment="1">
      <alignment horizontal="justify" vertical="center" wrapText="1"/>
    </xf>
    <xf numFmtId="0" fontId="5" fillId="0" borderId="0" xfId="0" applyFont="1" applyFill="1" applyBorder="1" applyAlignment="1">
      <alignment horizontal="center" vertical="center" wrapText="1"/>
    </xf>
    <xf numFmtId="0" fontId="4" fillId="0" borderId="0" xfId="0" applyNumberFormat="1" applyFont="1" applyFill="1" applyBorder="1" applyAlignment="1">
      <alignment vertical="center"/>
    </xf>
    <xf numFmtId="0" fontId="47" fillId="0" borderId="2" xfId="0" applyFont="1" applyFill="1" applyBorder="1" applyAlignment="1">
      <alignment horizontal="center" vertical="center" wrapText="1"/>
    </xf>
    <xf numFmtId="0" fontId="49" fillId="0"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0" fontId="46" fillId="0" borderId="1" xfId="0" applyFont="1" applyFill="1" applyBorder="1" applyAlignment="1">
      <alignment horizontal="center" vertical="center" wrapText="1"/>
    </xf>
    <xf numFmtId="9" fontId="4" fillId="0" borderId="0" xfId="0" applyNumberFormat="1" applyFont="1" applyFill="1" applyAlignment="1">
      <alignment vertical="center"/>
    </xf>
    <xf numFmtId="0" fontId="4" fillId="0" borderId="0" xfId="0" applyNumberFormat="1" applyFont="1" applyFill="1" applyAlignment="1">
      <alignment vertical="center"/>
    </xf>
    <xf numFmtId="0" fontId="50" fillId="0" borderId="1" xfId="0" applyFont="1" applyFill="1" applyBorder="1" applyAlignment="1">
      <alignment horizontal="center" vertical="center" wrapText="1"/>
    </xf>
    <xf numFmtId="0" fontId="48" fillId="0" borderId="0" xfId="0" applyFont="1" applyFill="1" applyAlignment="1">
      <alignment horizontal="center" vertical="center" wrapText="1"/>
    </xf>
    <xf numFmtId="176" fontId="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justify" vertical="center" wrapText="1"/>
    </xf>
    <xf numFmtId="176" fontId="59"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xf>
    <xf numFmtId="180" fontId="4" fillId="4" borderId="1" xfId="0" applyNumberFormat="1" applyFont="1" applyFill="1" applyBorder="1" applyAlignment="1">
      <alignment horizontal="center" vertical="center" wrapText="1"/>
    </xf>
    <xf numFmtId="178" fontId="60"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3" fillId="0" borderId="7" xfId="0" applyFont="1" applyFill="1" applyBorder="1" applyAlignment="1">
      <alignment horizontal="center" vertical="center" wrapText="1"/>
    </xf>
    <xf numFmtId="0" fontId="53" fillId="0" borderId="0" xfId="0" applyFont="1" applyFill="1" applyAlignment="1">
      <alignment horizontal="center" vertical="center" wrapText="1"/>
    </xf>
    <xf numFmtId="0" fontId="53" fillId="0" borderId="7"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54" fillId="0" borderId="7" xfId="0" applyFont="1" applyFill="1" applyBorder="1">
      <alignment vertical="center"/>
    </xf>
    <xf numFmtId="0" fontId="46" fillId="0" borderId="1" xfId="0" applyNumberFormat="1" applyFont="1" applyFill="1" applyBorder="1" applyAlignment="1">
      <alignment horizontal="left" vertical="center" wrapText="1"/>
    </xf>
    <xf numFmtId="180" fontId="13" fillId="4" borderId="1" xfId="0" applyNumberFormat="1" applyFont="1" applyFill="1" applyBorder="1" applyAlignment="1">
      <alignment horizontal="center" vertical="center" wrapText="1"/>
    </xf>
    <xf numFmtId="0" fontId="61" fillId="0" borderId="0" xfId="0" applyFont="1" applyFill="1" applyAlignment="1">
      <alignment horizontal="center" vertical="center"/>
    </xf>
    <xf numFmtId="0" fontId="3" fillId="0" borderId="0" xfId="0" applyFont="1" applyFill="1" applyAlignment="1">
      <alignment horizontal="center" vertical="center"/>
    </xf>
    <xf numFmtId="0" fontId="62" fillId="0" borderId="0" xfId="0" applyFont="1" applyFill="1" applyAlignment="1">
      <alignment vertical="center"/>
    </xf>
    <xf numFmtId="0" fontId="13" fillId="0" borderId="5" xfId="0" applyNumberFormat="1" applyFont="1" applyFill="1" applyBorder="1" applyAlignment="1">
      <alignment horizontal="justify" vertical="center" wrapText="1"/>
    </xf>
    <xf numFmtId="176" fontId="4" fillId="0" borderId="5" xfId="0" applyNumberFormat="1" applyFont="1" applyFill="1" applyBorder="1" applyAlignment="1">
      <alignment horizontal="center" vertical="center" wrapText="1"/>
    </xf>
    <xf numFmtId="0" fontId="4" fillId="0" borderId="5" xfId="0" applyFont="1" applyFill="1" applyBorder="1" applyAlignment="1">
      <alignment horizontal="justify" vertical="center" wrapText="1"/>
    </xf>
    <xf numFmtId="0" fontId="3" fillId="0" borderId="0" xfId="0" applyFont="1" applyFill="1" applyAlignment="1">
      <alignment horizontal="justify" vertical="center"/>
    </xf>
    <xf numFmtId="0" fontId="13" fillId="2"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4" fillId="2" borderId="1" xfId="0" applyNumberFormat="1" applyFont="1" applyFill="1" applyBorder="1" applyAlignment="1">
      <alignment horizontal="justify" vertical="center" wrapText="1"/>
    </xf>
    <xf numFmtId="0" fontId="0" fillId="2" borderId="0" xfId="0" applyFill="1">
      <alignment vertical="center"/>
    </xf>
    <xf numFmtId="10" fontId="0" fillId="2" borderId="0" xfId="0" applyNumberFormat="1" applyFill="1">
      <alignment vertical="center"/>
    </xf>
    <xf numFmtId="0" fontId="47" fillId="0" borderId="5" xfId="50" applyNumberFormat="1" applyFont="1" applyFill="1" applyBorder="1" applyAlignment="1">
      <alignment horizontal="center" vertical="center" wrapText="1"/>
    </xf>
    <xf numFmtId="0" fontId="48" fillId="0" borderId="5" xfId="50" applyNumberFormat="1" applyFont="1" applyFill="1" applyBorder="1" applyAlignment="1">
      <alignment horizontal="center" vertical="center" wrapText="1"/>
    </xf>
    <xf numFmtId="10" fontId="5" fillId="0" borderId="5" xfId="50" applyNumberFormat="1"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178" fontId="63" fillId="0" borderId="1" xfId="0" applyNumberFormat="1" applyFont="1" applyFill="1" applyBorder="1" applyAlignment="1">
      <alignment horizontal="justify" vertical="center" wrapText="1"/>
    </xf>
    <xf numFmtId="0" fontId="5" fillId="0" borderId="5"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3" fillId="0" borderId="0" xfId="0" applyFont="1" applyFill="1" applyAlignment="1">
      <alignment horizontal="center" vertical="center" wrapText="1"/>
    </xf>
    <xf numFmtId="0" fontId="56" fillId="0" borderId="5" xfId="0" applyNumberFormat="1" applyFont="1" applyFill="1" applyBorder="1" applyAlignment="1">
      <alignment horizontal="center" vertical="center" wrapText="1"/>
    </xf>
    <xf numFmtId="0" fontId="5" fillId="0" borderId="5" xfId="0" applyFont="1" applyFill="1" applyBorder="1" applyAlignment="1">
      <alignment horizontal="justify" vertical="center" wrapText="1"/>
    </xf>
    <xf numFmtId="0" fontId="4" fillId="0" borderId="5" xfId="0" applyNumberFormat="1" applyFont="1" applyFill="1" applyBorder="1" applyAlignment="1">
      <alignment horizontal="justify" vertical="center" wrapText="1"/>
    </xf>
    <xf numFmtId="0" fontId="5" fillId="0" borderId="5" xfId="0" applyNumberFormat="1" applyFont="1" applyFill="1" applyBorder="1" applyAlignment="1">
      <alignment horizontal="justify" vertical="center" wrapText="1"/>
    </xf>
    <xf numFmtId="0" fontId="56" fillId="0" borderId="5" xfId="0" applyNumberFormat="1" applyFont="1" applyFill="1" applyBorder="1" applyAlignment="1">
      <alignment horizontal="justify" vertical="center" wrapText="1"/>
    </xf>
    <xf numFmtId="0" fontId="34" fillId="0" borderId="1" xfId="0" applyNumberFormat="1" applyFont="1" applyFill="1" applyBorder="1" applyAlignment="1">
      <alignment horizontal="justify" vertical="center" wrapText="1"/>
    </xf>
    <xf numFmtId="178" fontId="11" fillId="0" borderId="1" xfId="0" applyNumberFormat="1" applyFont="1" applyFill="1" applyBorder="1" applyAlignment="1">
      <alignment horizontal="center" vertical="center" wrapText="1"/>
    </xf>
    <xf numFmtId="178" fontId="9" fillId="0" borderId="5" xfId="0" applyNumberFormat="1" applyFont="1" applyFill="1" applyBorder="1" applyAlignment="1">
      <alignment horizontal="justify" vertical="center" wrapText="1"/>
    </xf>
    <xf numFmtId="0" fontId="56" fillId="0" borderId="5"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4" fillId="0" borderId="5" xfId="0" applyFont="1" applyFill="1" applyBorder="1" applyAlignment="1">
      <alignment horizontal="left" vertical="center" wrapText="1"/>
    </xf>
    <xf numFmtId="178" fontId="64" fillId="0" borderId="1" xfId="0" applyNumberFormat="1" applyFont="1" applyFill="1" applyBorder="1" applyAlignment="1">
      <alignment horizontal="justify" vertical="center" wrapText="1"/>
    </xf>
    <xf numFmtId="0" fontId="34" fillId="0" borderId="1" xfId="0" applyFont="1" applyFill="1" applyBorder="1" applyAlignment="1">
      <alignment horizontal="center" vertical="center" wrapText="1"/>
    </xf>
    <xf numFmtId="0" fontId="65" fillId="0" borderId="1" xfId="0" applyNumberFormat="1" applyFont="1" applyFill="1" applyBorder="1" applyAlignment="1">
      <alignment horizontal="justify" vertical="center" wrapText="1"/>
    </xf>
    <xf numFmtId="0" fontId="34" fillId="0" borderId="1" xfId="0" applyNumberFormat="1" applyFont="1" applyFill="1" applyBorder="1" applyAlignment="1">
      <alignment horizontal="center" vertical="center" wrapText="1"/>
    </xf>
    <xf numFmtId="0" fontId="66" fillId="0" borderId="1" xfId="0" applyNumberFormat="1" applyFont="1" applyFill="1" applyBorder="1" applyAlignment="1">
      <alignment horizontal="left" vertical="center" wrapText="1"/>
    </xf>
    <xf numFmtId="0" fontId="4" fillId="2" borderId="0" xfId="0" applyFont="1" applyFill="1" applyAlignment="1">
      <alignment vertical="center"/>
    </xf>
    <xf numFmtId="0" fontId="3" fillId="2" borderId="0" xfId="0" applyFont="1" applyFill="1" applyAlignment="1">
      <alignment vertical="center"/>
    </xf>
    <xf numFmtId="0" fontId="15" fillId="0" borderId="1" xfId="0" applyFont="1" applyFill="1" applyBorder="1" applyAlignment="1">
      <alignment horizontal="left" vertical="center" wrapText="1"/>
    </xf>
    <xf numFmtId="0" fontId="66"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54" fillId="0" borderId="1" xfId="0" applyFont="1" applyFill="1" applyBorder="1">
      <alignment vertical="center"/>
    </xf>
    <xf numFmtId="178" fontId="60" fillId="0" borderId="1" xfId="0" applyNumberFormat="1" applyFont="1" applyFill="1" applyBorder="1" applyAlignment="1">
      <alignment horizontal="center" vertical="center" wrapText="1"/>
    </xf>
    <xf numFmtId="0" fontId="5" fillId="2" borderId="0" xfId="0" applyFont="1" applyFill="1" applyBorder="1" applyAlignment="1">
      <alignment vertical="center"/>
    </xf>
    <xf numFmtId="0" fontId="4" fillId="5" borderId="0" xfId="0" applyFont="1" applyFill="1" applyAlignment="1">
      <alignment vertical="center"/>
    </xf>
    <xf numFmtId="0" fontId="3" fillId="5" borderId="0" xfId="0" applyFont="1" applyFill="1" applyAlignment="1">
      <alignment vertical="center"/>
    </xf>
    <xf numFmtId="0" fontId="4"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9" fontId="51" fillId="2" borderId="1" xfId="0" applyNumberFormat="1" applyFont="1" applyFill="1" applyBorder="1" applyAlignment="1">
      <alignment horizontal="justify" vertical="center" wrapText="1"/>
    </xf>
    <xf numFmtId="49"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0" fontId="4" fillId="2" borderId="1" xfId="5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4" fillId="2" borderId="1" xfId="49" applyFont="1" applyFill="1" applyBorder="1" applyAlignment="1">
      <alignment horizontal="center" vertical="center" wrapText="1"/>
    </xf>
    <xf numFmtId="0" fontId="5" fillId="2" borderId="1" xfId="0" applyFont="1" applyFill="1" applyBorder="1" applyAlignment="1">
      <alignment vertical="center" wrapText="1"/>
    </xf>
    <xf numFmtId="49" fontId="51" fillId="2" borderId="1" xfId="0" applyNumberFormat="1" applyFont="1" applyFill="1" applyBorder="1" applyAlignment="1">
      <alignment vertical="center" wrapText="1"/>
    </xf>
    <xf numFmtId="0" fontId="51" fillId="2" borderId="1" xfId="0" applyFont="1" applyFill="1" applyBorder="1" applyAlignment="1">
      <alignment horizontal="justify" vertical="center" wrapText="1"/>
    </xf>
    <xf numFmtId="0" fontId="11" fillId="2" borderId="1" xfId="0" applyFont="1" applyFill="1" applyBorder="1" applyAlignment="1">
      <alignment horizontal="center" vertical="center" wrapText="1"/>
    </xf>
    <xf numFmtId="0" fontId="51" fillId="2" borderId="1" xfId="0" applyFont="1" applyFill="1" applyBorder="1" applyAlignment="1">
      <alignment horizontal="left" vertical="center" wrapText="1"/>
    </xf>
    <xf numFmtId="49" fontId="9" fillId="2" borderId="1" xfId="0" applyNumberFormat="1" applyFont="1" applyFill="1" applyBorder="1" applyAlignment="1">
      <alignment horizontal="justify" vertical="center" wrapText="1"/>
    </xf>
    <xf numFmtId="0" fontId="51" fillId="0" borderId="1" xfId="0" applyFont="1" applyFill="1" applyBorder="1" applyAlignment="1">
      <alignment horizontal="left" vertical="center" wrapText="1"/>
    </xf>
    <xf numFmtId="0" fontId="51" fillId="0" borderId="1" xfId="0" applyFont="1" applyFill="1" applyBorder="1" applyAlignment="1">
      <alignment horizontal="justify" vertical="center" wrapText="1"/>
    </xf>
    <xf numFmtId="0" fontId="51" fillId="0" borderId="1" xfId="0" applyNumberFormat="1" applyFont="1" applyFill="1" applyBorder="1" applyAlignment="1">
      <alignment horizontal="left" vertical="center" wrapText="1"/>
    </xf>
    <xf numFmtId="10" fontId="51" fillId="0" borderId="1" xfId="0" applyNumberFormat="1" applyFont="1" applyFill="1" applyBorder="1" applyAlignment="1">
      <alignment horizontal="left" vertical="center" wrapText="1"/>
    </xf>
    <xf numFmtId="10" fontId="9" fillId="2" borderId="1" xfId="0" applyNumberFormat="1" applyFont="1" applyFill="1" applyBorder="1" applyAlignment="1">
      <alignment horizontal="left" vertical="center" wrapText="1"/>
    </xf>
    <xf numFmtId="49" fontId="51"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1" fillId="0" borderId="1" xfId="0" applyFont="1" applyFill="1" applyBorder="1" applyAlignment="1">
      <alignment vertical="center" wrapText="1"/>
    </xf>
    <xf numFmtId="0" fontId="51" fillId="0" borderId="1" xfId="0" applyNumberFormat="1" applyFont="1" applyFill="1" applyBorder="1" applyAlignment="1">
      <alignment horizontal="justify" vertical="center" wrapText="1"/>
    </xf>
    <xf numFmtId="0" fontId="51"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xf>
    <xf numFmtId="176" fontId="4" fillId="0" borderId="0" xfId="0" applyNumberFormat="1" applyFont="1" applyFill="1" applyAlignment="1">
      <alignment horizontal="center" vertical="center"/>
    </xf>
    <xf numFmtId="49" fontId="51" fillId="0" borderId="1" xfId="0" applyNumberFormat="1" applyFont="1" applyFill="1" applyBorder="1" applyAlignment="1">
      <alignment vertical="center" wrapText="1"/>
    </xf>
    <xf numFmtId="0" fontId="67" fillId="0" borderId="1" xfId="0" applyFont="1" applyFill="1" applyBorder="1" applyAlignment="1">
      <alignment horizontal="left" vertical="center" wrapText="1"/>
    </xf>
    <xf numFmtId="0" fontId="68" fillId="0"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1" xfId="0" applyNumberFormat="1" applyFont="1" applyFill="1" applyBorder="1" applyAlignment="1">
      <alignment horizontal="left" vertical="center" wrapText="1"/>
    </xf>
    <xf numFmtId="0" fontId="13" fillId="2" borderId="1" xfId="0" applyNumberFormat="1"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NumberFormat="1" applyFont="1" applyFill="1" applyBorder="1" applyAlignment="1">
      <alignment horizontal="justify"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2" borderId="1" xfId="6" applyFont="1" applyFill="1" applyBorder="1" applyAlignment="1">
      <alignment horizontal="center" vertical="center" wrapText="1"/>
    </xf>
    <xf numFmtId="0" fontId="4" fillId="2" borderId="1" xfId="0" applyFont="1" applyFill="1" applyBorder="1" applyAlignment="1">
      <alignment vertical="center"/>
    </xf>
    <xf numFmtId="0" fontId="69" fillId="0" borderId="1" xfId="0" applyFont="1" applyFill="1" applyBorder="1" applyAlignment="1">
      <alignment horizontal="center" vertical="center" wrapText="1"/>
    </xf>
    <xf numFmtId="0" fontId="70" fillId="0" borderId="1" xfId="6"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19" fillId="2" borderId="1" xfId="6"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xf>
    <xf numFmtId="177" fontId="71" fillId="2" borderId="1" xfId="6" applyNumberFormat="1" applyFont="1" applyFill="1" applyBorder="1" applyAlignment="1">
      <alignment horizontal="center" vertical="center" wrapText="1"/>
    </xf>
    <xf numFmtId="0" fontId="22"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19" fillId="2" borderId="1" xfId="6" applyFont="1" applyFill="1" applyBorder="1" applyAlignment="1">
      <alignment vertical="center" wrapText="1"/>
    </xf>
    <xf numFmtId="58" fontId="4" fillId="2" borderId="1" xfId="0" applyNumberFormat="1" applyFont="1" applyFill="1" applyBorder="1" applyAlignment="1">
      <alignment horizontal="center" vertical="center"/>
    </xf>
    <xf numFmtId="0" fontId="21" fillId="2" borderId="1" xfId="6" applyFont="1" applyFill="1" applyBorder="1" applyAlignment="1">
      <alignment horizontal="center" vertical="center" wrapText="1"/>
    </xf>
    <xf numFmtId="14" fontId="4" fillId="2" borderId="1" xfId="0" applyNumberFormat="1" applyFont="1" applyFill="1" applyBorder="1" applyAlignment="1">
      <alignment vertical="center"/>
    </xf>
    <xf numFmtId="0" fontId="23" fillId="2" borderId="1" xfId="6" applyFont="1" applyFill="1" applyBorder="1" applyAlignment="1">
      <alignment horizontal="center" vertical="center" wrapText="1"/>
    </xf>
    <xf numFmtId="0" fontId="53" fillId="2" borderId="1" xfId="0" applyFont="1" applyFill="1" applyBorder="1" applyAlignment="1">
      <alignment vertical="center" wrapText="1"/>
    </xf>
    <xf numFmtId="0" fontId="72" fillId="2" borderId="1" xfId="6" applyFont="1" applyFill="1" applyBorder="1" applyAlignment="1">
      <alignment vertical="center" wrapText="1"/>
    </xf>
    <xf numFmtId="0" fontId="73" fillId="2" borderId="1" xfId="6" applyFont="1" applyFill="1" applyBorder="1" applyAlignment="1">
      <alignment horizontal="center" vertical="center" wrapText="1"/>
    </xf>
    <xf numFmtId="0" fontId="73" fillId="0" borderId="1" xfId="6" applyFont="1" applyFill="1" applyBorder="1" applyAlignment="1">
      <alignment horizontal="center" vertical="center" wrapText="1"/>
    </xf>
    <xf numFmtId="0" fontId="74" fillId="0" borderId="1" xfId="6" applyFont="1" applyFill="1" applyBorder="1" applyAlignment="1">
      <alignment horizontal="center" vertical="center" wrapText="1"/>
    </xf>
    <xf numFmtId="0" fontId="75" fillId="0" borderId="1" xfId="6" applyFont="1" applyFill="1" applyBorder="1" applyAlignment="1">
      <alignment horizontal="center" vertical="center" wrapText="1"/>
    </xf>
    <xf numFmtId="0" fontId="76" fillId="0" borderId="1" xfId="6" applyFont="1" applyFill="1" applyBorder="1" applyAlignment="1">
      <alignment horizontal="center" vertical="center" wrapText="1"/>
    </xf>
    <xf numFmtId="0" fontId="77" fillId="0" borderId="1" xfId="6" applyFont="1" applyFill="1" applyBorder="1" applyAlignment="1">
      <alignment horizontal="center" vertical="center" wrapText="1"/>
    </xf>
    <xf numFmtId="0" fontId="78" fillId="0" borderId="1" xfId="6" applyFont="1" applyFill="1" applyBorder="1" applyAlignment="1">
      <alignment vertical="center" wrapText="1"/>
    </xf>
    <xf numFmtId="0" fontId="79" fillId="0" borderId="1" xfId="6" applyFont="1" applyFill="1" applyBorder="1" applyAlignment="1">
      <alignment horizontal="center" vertical="center" wrapText="1"/>
    </xf>
    <xf numFmtId="0" fontId="80" fillId="0" borderId="1" xfId="6" applyFont="1" applyFill="1" applyBorder="1" applyAlignment="1">
      <alignment vertical="center" wrapText="1"/>
    </xf>
    <xf numFmtId="0" fontId="81" fillId="0" borderId="1" xfId="6" applyFont="1" applyFill="1" applyBorder="1" applyAlignment="1">
      <alignment horizontal="center" vertical="center" wrapText="1"/>
    </xf>
    <xf numFmtId="0" fontId="82" fillId="2" borderId="1" xfId="6" applyFont="1" applyFill="1" applyBorder="1" applyAlignment="1">
      <alignment vertical="center" wrapText="1"/>
    </xf>
    <xf numFmtId="0" fontId="83" fillId="0" borderId="1" xfId="6" applyFont="1" applyFill="1" applyBorder="1" applyAlignment="1">
      <alignment horizontal="center" vertical="center" wrapText="1"/>
    </xf>
    <xf numFmtId="0" fontId="84" fillId="0" borderId="1" xfId="6"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71" fillId="0" borderId="1" xfId="6" applyFont="1" applyFill="1" applyBorder="1" applyAlignment="1">
      <alignment horizontal="center" vertical="center" wrapText="1"/>
    </xf>
    <xf numFmtId="0" fontId="85" fillId="0" borderId="1" xfId="6" applyFont="1" applyFill="1" applyBorder="1" applyAlignment="1">
      <alignment vertical="center" wrapText="1"/>
    </xf>
    <xf numFmtId="31" fontId="4" fillId="0" borderId="1" xfId="0" applyNumberFormat="1" applyFont="1" applyFill="1" applyBorder="1" applyAlignment="1">
      <alignment horizontal="center" vertical="center"/>
    </xf>
    <xf numFmtId="0" fontId="86" fillId="0" borderId="1" xfId="6" applyFont="1" applyFill="1" applyBorder="1" applyAlignment="1">
      <alignment horizontal="center" vertical="center" wrapText="1"/>
    </xf>
    <xf numFmtId="179" fontId="11" fillId="2" borderId="1" xfId="0" applyNumberFormat="1" applyFont="1" applyFill="1" applyBorder="1" applyAlignment="1">
      <alignment horizontal="center" vertical="center" wrapText="1"/>
    </xf>
    <xf numFmtId="0" fontId="53"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87" fillId="0" borderId="1" xfId="0" applyFont="1" applyFill="1" applyBorder="1" applyAlignment="1">
      <alignment horizontal="center" vertical="center"/>
    </xf>
    <xf numFmtId="0" fontId="5" fillId="2" borderId="1" xfId="0" applyFont="1" applyFill="1" applyBorder="1" applyAlignment="1">
      <alignment vertical="center"/>
    </xf>
    <xf numFmtId="10" fontId="3" fillId="5" borderId="0" xfId="0" applyNumberFormat="1" applyFont="1" applyFill="1" applyAlignment="1">
      <alignment vertical="center"/>
    </xf>
    <xf numFmtId="0" fontId="88" fillId="0" borderId="1" xfId="6" applyFont="1" applyFill="1" applyBorder="1" applyAlignment="1">
      <alignment horizontal="center" vertical="center" wrapText="1"/>
    </xf>
    <xf numFmtId="0" fontId="89" fillId="0" borderId="0" xfId="0" applyNumberFormat="1" applyFont="1" applyFill="1" applyAlignment="1">
      <alignment horizontal="center" vertical="center"/>
    </xf>
    <xf numFmtId="0" fontId="37" fillId="0" borderId="0" xfId="0" applyNumberFormat="1" applyFont="1" applyFill="1" applyAlignment="1">
      <alignment horizontal="center" vertical="center" wrapText="1"/>
    </xf>
    <xf numFmtId="0" fontId="37" fillId="0" borderId="0" xfId="0" applyNumberFormat="1" applyFont="1" applyFill="1" applyBorder="1" applyAlignment="1">
      <alignment horizontal="center" vertical="center" wrapText="1"/>
    </xf>
    <xf numFmtId="0" fontId="90" fillId="0" borderId="0" xfId="0" applyNumberFormat="1" applyFont="1" applyFill="1" applyAlignment="1">
      <alignment horizontal="center" vertical="center" wrapText="1"/>
    </xf>
    <xf numFmtId="0" fontId="91" fillId="0" borderId="0" xfId="0" applyNumberFormat="1" applyFont="1" applyFill="1" applyAlignment="1">
      <alignment horizontal="center" vertical="center" wrapText="1"/>
    </xf>
    <xf numFmtId="0" fontId="28" fillId="0" borderId="0" xfId="0" applyNumberFormat="1" applyFont="1" applyFill="1" applyAlignment="1">
      <alignment horizontal="center" vertical="center" wrapText="1"/>
    </xf>
    <xf numFmtId="0" fontId="2" fillId="0" borderId="0" xfId="0" applyFont="1" applyFill="1" applyAlignment="1">
      <alignment vertical="center"/>
    </xf>
    <xf numFmtId="0" fontId="92" fillId="0" borderId="0" xfId="0" applyNumberFormat="1" applyFont="1" applyFill="1" applyAlignment="1">
      <alignment horizontal="center" vertical="center"/>
    </xf>
    <xf numFmtId="0" fontId="93" fillId="0" borderId="0" xfId="0" applyNumberFormat="1" applyFont="1" applyFill="1" applyAlignment="1">
      <alignment horizontal="center" vertical="center"/>
    </xf>
    <xf numFmtId="0" fontId="94" fillId="0" borderId="0" xfId="0" applyNumberFormat="1" applyFont="1" applyFill="1" applyAlignment="1">
      <alignment horizontal="center" vertical="center"/>
    </xf>
    <xf numFmtId="0" fontId="91" fillId="0" borderId="0" xfId="0" applyFont="1" applyFill="1" applyAlignment="1">
      <alignment vertical="center"/>
    </xf>
    <xf numFmtId="0" fontId="95" fillId="0" borderId="0" xfId="0" applyFont="1" applyFill="1" applyAlignment="1">
      <alignment vertical="center"/>
    </xf>
    <xf numFmtId="0" fontId="96"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29" fillId="0" borderId="0" xfId="0" applyNumberFormat="1" applyFont="1" applyFill="1" applyBorder="1" applyAlignment="1">
      <alignment horizontal="center" vertical="center" wrapText="1"/>
    </xf>
    <xf numFmtId="0" fontId="95" fillId="0" borderId="0" xfId="0" applyFont="1" applyFill="1" applyBorder="1" applyAlignment="1">
      <alignment horizontal="center" vertical="center"/>
    </xf>
    <xf numFmtId="181" fontId="63" fillId="0" borderId="0" xfId="0" applyNumberFormat="1" applyFont="1" applyFill="1" applyAlignment="1">
      <alignment horizontal="center" vertical="center"/>
    </xf>
    <xf numFmtId="0" fontId="97" fillId="0" borderId="0" xfId="0" applyFont="1" applyFill="1" applyAlignment="1">
      <alignment vertical="center"/>
    </xf>
    <xf numFmtId="0" fontId="98" fillId="0" borderId="0" xfId="0" applyFont="1" applyFill="1" applyBorder="1" applyAlignment="1">
      <alignment horizontal="center" vertical="center"/>
    </xf>
    <xf numFmtId="0" fontId="44" fillId="0" borderId="0" xfId="0" applyNumberFormat="1" applyFont="1" applyFill="1" applyBorder="1" applyAlignment="1" applyProtection="1">
      <alignment horizontal="center" vertical="center"/>
      <protection locked="0"/>
    </xf>
    <xf numFmtId="0" fontId="99" fillId="0" borderId="0" xfId="0" applyFont="1" applyFill="1" applyAlignment="1">
      <alignment horizontal="center" vertical="center"/>
    </xf>
    <xf numFmtId="0" fontId="95" fillId="0" borderId="1" xfId="0" applyFont="1" applyFill="1" applyBorder="1" applyAlignment="1">
      <alignment horizontal="center" vertical="center" wrapText="1"/>
    </xf>
    <xf numFmtId="0" fontId="68" fillId="0" borderId="1" xfId="0" applyNumberFormat="1" applyFont="1" applyFill="1" applyBorder="1" applyAlignment="1">
      <alignment horizontal="center" vertical="center" wrapText="1"/>
    </xf>
    <xf numFmtId="0" fontId="100" fillId="0" borderId="1" xfId="0" applyFont="1" applyFill="1" applyBorder="1" applyAlignment="1">
      <alignment horizontal="center" vertical="center"/>
    </xf>
    <xf numFmtId="0" fontId="101" fillId="0" borderId="1" xfId="0" applyFont="1" applyFill="1" applyBorder="1" applyAlignment="1">
      <alignment horizontal="center" vertical="center" wrapText="1"/>
    </xf>
    <xf numFmtId="176" fontId="101" fillId="0" borderId="1" xfId="0" applyNumberFormat="1" applyFont="1" applyFill="1" applyBorder="1" applyAlignment="1">
      <alignment horizontal="left" vertical="center" wrapText="1"/>
    </xf>
    <xf numFmtId="10" fontId="101" fillId="0" borderId="1" xfId="0" applyNumberFormat="1" applyFont="1" applyFill="1" applyBorder="1" applyAlignment="1">
      <alignment horizontal="left" vertical="center" wrapText="1"/>
    </xf>
    <xf numFmtId="0" fontId="95" fillId="0" borderId="1" xfId="0" applyFont="1" applyFill="1" applyBorder="1" applyAlignment="1">
      <alignment horizontal="center" vertical="center"/>
    </xf>
    <xf numFmtId="0" fontId="91" fillId="0" borderId="1" xfId="0" applyNumberFormat="1" applyFont="1" applyFill="1" applyBorder="1" applyAlignment="1">
      <alignment horizontal="center" vertical="center" wrapText="1"/>
    </xf>
    <xf numFmtId="0" fontId="102" fillId="0" borderId="1" xfId="0" applyNumberFormat="1" applyFont="1" applyFill="1" applyBorder="1" applyAlignment="1">
      <alignment horizontal="center" vertical="center" wrapText="1"/>
    </xf>
    <xf numFmtId="0" fontId="102" fillId="0" borderId="1" xfId="49" applyNumberFormat="1" applyFont="1" applyFill="1" applyBorder="1" applyAlignment="1">
      <alignment horizontal="center" vertical="center" wrapText="1"/>
    </xf>
    <xf numFmtId="49" fontId="102" fillId="0" borderId="1" xfId="0" applyNumberFormat="1" applyFont="1" applyFill="1" applyBorder="1" applyAlignment="1">
      <alignment horizontal="center" vertical="center" wrapText="1"/>
    </xf>
    <xf numFmtId="49" fontId="103" fillId="0" borderId="1" xfId="0" applyNumberFormat="1" applyFont="1" applyFill="1" applyBorder="1" applyAlignment="1">
      <alignment vertical="center" wrapText="1"/>
    </xf>
    <xf numFmtId="0" fontId="104" fillId="0" borderId="1" xfId="49"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5" fillId="0" borderId="1" xfId="0" applyFont="1" applyFill="1" applyBorder="1" applyAlignment="1">
      <alignment vertical="center" wrapText="1"/>
    </xf>
    <xf numFmtId="0" fontId="103" fillId="0" borderId="1" xfId="0" applyFont="1" applyFill="1" applyBorder="1" applyAlignment="1">
      <alignment horizontal="justify" vertical="center" wrapText="1"/>
    </xf>
    <xf numFmtId="0" fontId="102" fillId="0" borderId="1" xfId="0" applyNumberFormat="1" applyFont="1" applyFill="1" applyBorder="1" applyAlignment="1">
      <alignment horizontal="center" vertical="center"/>
    </xf>
    <xf numFmtId="0" fontId="103" fillId="0" borderId="1" xfId="0" applyFont="1" applyFill="1" applyBorder="1" applyAlignment="1">
      <alignment horizontal="left" vertical="center" wrapText="1"/>
    </xf>
    <xf numFmtId="49" fontId="103" fillId="0" borderId="1" xfId="0" applyNumberFormat="1" applyFont="1" applyFill="1" applyBorder="1" applyAlignment="1">
      <alignment horizontal="justify" vertical="center" wrapText="1"/>
    </xf>
    <xf numFmtId="0" fontId="103" fillId="0" borderId="1" xfId="0" applyNumberFormat="1" applyFont="1" applyFill="1" applyBorder="1" applyAlignment="1">
      <alignment horizontal="left" vertical="center" wrapText="1"/>
    </xf>
    <xf numFmtId="49" fontId="102" fillId="0" borderId="1" xfId="0" applyNumberFormat="1" applyFont="1" applyFill="1" applyBorder="1" applyAlignment="1" applyProtection="1">
      <alignment horizontal="center" vertical="center" wrapText="1"/>
    </xf>
    <xf numFmtId="0" fontId="103" fillId="0" borderId="1" xfId="0" applyFont="1" applyFill="1" applyBorder="1" applyAlignment="1">
      <alignment vertical="center" wrapText="1"/>
    </xf>
    <xf numFmtId="10" fontId="103" fillId="0" borderId="1" xfId="0" applyNumberFormat="1" applyFont="1" applyFill="1" applyBorder="1" applyAlignment="1">
      <alignment horizontal="left" vertical="center" wrapText="1"/>
    </xf>
    <xf numFmtId="0" fontId="91" fillId="0" borderId="1" xfId="0" applyFont="1" applyFill="1" applyBorder="1" applyAlignment="1">
      <alignment horizontal="center" vertical="center" wrapText="1"/>
    </xf>
    <xf numFmtId="0" fontId="103" fillId="0" borderId="11" xfId="0" applyNumberFormat="1" applyFont="1" applyFill="1" applyBorder="1" applyAlignment="1">
      <alignment horizontal="left" vertical="center" wrapText="1"/>
    </xf>
    <xf numFmtId="0" fontId="105" fillId="0" borderId="1" xfId="0" applyFont="1" applyFill="1" applyBorder="1" applyAlignment="1">
      <alignment horizontal="left" vertical="center" wrapText="1"/>
    </xf>
    <xf numFmtId="49" fontId="103" fillId="0" borderId="1" xfId="0" applyNumberFormat="1" applyFont="1" applyFill="1" applyBorder="1" applyAlignment="1">
      <alignment horizontal="left" vertical="center" wrapText="1"/>
    </xf>
    <xf numFmtId="0" fontId="102" fillId="0" borderId="1" xfId="49" applyFont="1" applyFill="1" applyBorder="1" applyAlignment="1">
      <alignment horizontal="center" vertical="center" wrapText="1"/>
    </xf>
    <xf numFmtId="182" fontId="91" fillId="0" borderId="1" xfId="0" applyNumberFormat="1" applyFont="1" applyFill="1" applyBorder="1" applyAlignment="1">
      <alignment horizontal="center" vertical="center" wrapText="1"/>
    </xf>
    <xf numFmtId="182" fontId="102" fillId="0" borderId="1" xfId="0" applyNumberFormat="1" applyFont="1" applyFill="1" applyBorder="1" applyAlignment="1">
      <alignment horizontal="center" vertical="center" wrapText="1"/>
    </xf>
    <xf numFmtId="182" fontId="102" fillId="0" borderId="2" xfId="0" applyNumberFormat="1" applyFont="1" applyFill="1" applyBorder="1" applyAlignment="1">
      <alignment horizontal="center" vertical="center" wrapText="1"/>
    </xf>
    <xf numFmtId="49" fontId="38" fillId="0" borderId="1" xfId="0" applyNumberFormat="1" applyFont="1" applyFill="1" applyBorder="1" applyAlignment="1">
      <alignment horizontal="left" vertical="center" wrapText="1"/>
    </xf>
    <xf numFmtId="0" fontId="55" fillId="0"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49" applyFont="1" applyFill="1" applyBorder="1" applyAlignment="1">
      <alignment horizontal="center" vertical="center" wrapText="1"/>
    </xf>
    <xf numFmtId="0" fontId="106" fillId="0" borderId="1" xfId="0" applyFont="1" applyFill="1" applyBorder="1" applyAlignment="1">
      <alignment horizontal="center" vertical="center" wrapText="1"/>
    </xf>
    <xf numFmtId="181" fontId="67" fillId="0" borderId="0" xfId="0" applyNumberFormat="1" applyFont="1" applyFill="1" applyBorder="1" applyAlignment="1" applyProtection="1">
      <alignment horizontal="center" vertical="center"/>
      <protection locked="0"/>
    </xf>
    <xf numFmtId="0" fontId="63" fillId="0" borderId="0" xfId="0" applyNumberFormat="1" applyFont="1" applyFill="1" applyBorder="1" applyAlignment="1" applyProtection="1">
      <alignment horizontal="center" vertical="center"/>
      <protection locked="0"/>
    </xf>
    <xf numFmtId="181" fontId="63" fillId="0" borderId="0" xfId="0" applyNumberFormat="1" applyFont="1" applyFill="1" applyBorder="1" applyAlignment="1" applyProtection="1">
      <alignment horizontal="center" vertical="center"/>
      <protection locked="0"/>
    </xf>
    <xf numFmtId="181" fontId="67" fillId="0" borderId="1" xfId="0" applyNumberFormat="1" applyFont="1" applyFill="1" applyBorder="1" applyAlignment="1">
      <alignment horizontal="center" vertical="center" wrapText="1"/>
    </xf>
    <xf numFmtId="181" fontId="107" fillId="0" borderId="1" xfId="0" applyNumberFormat="1"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176" fontId="101" fillId="0" borderId="1" xfId="0" applyNumberFormat="1" applyFont="1" applyFill="1" applyBorder="1" applyAlignment="1">
      <alignment horizontal="center" vertical="center" wrapText="1"/>
    </xf>
    <xf numFmtId="0" fontId="101" fillId="0" borderId="1" xfId="0" applyNumberFormat="1" applyFont="1" applyFill="1" applyBorder="1" applyAlignment="1">
      <alignment horizontal="center" vertical="center" wrapText="1"/>
    </xf>
    <xf numFmtId="49" fontId="91" fillId="0" borderId="1" xfId="0" applyNumberFormat="1" applyFont="1" applyFill="1" applyBorder="1" applyAlignment="1">
      <alignment horizontal="center" vertical="center" wrapText="1"/>
    </xf>
    <xf numFmtId="181" fontId="91" fillId="0" borderId="1" xfId="0" applyNumberFormat="1" applyFont="1" applyFill="1" applyBorder="1" applyAlignment="1">
      <alignment horizontal="center" vertical="center" wrapText="1"/>
    </xf>
    <xf numFmtId="181" fontId="91" fillId="0" borderId="1" xfId="0" applyNumberFormat="1" applyFont="1" applyFill="1" applyBorder="1" applyAlignment="1">
      <alignment horizontal="center" vertical="center"/>
    </xf>
    <xf numFmtId="181" fontId="108" fillId="0" borderId="1" xfId="0" applyNumberFormat="1" applyFont="1" applyFill="1" applyBorder="1" applyAlignment="1">
      <alignment horizontal="center" vertical="center"/>
    </xf>
    <xf numFmtId="0" fontId="91" fillId="0" borderId="1" xfId="0" applyNumberFormat="1" applyFont="1" applyFill="1" applyBorder="1" applyAlignment="1">
      <alignment horizontal="center" vertical="center"/>
    </xf>
    <xf numFmtId="181" fontId="109" fillId="0" borderId="1" xfId="0" applyNumberFormat="1" applyFont="1" applyFill="1" applyBorder="1" applyAlignment="1">
      <alignment horizontal="center" vertical="center"/>
    </xf>
    <xf numFmtId="0" fontId="91"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wrapText="1"/>
    </xf>
    <xf numFmtId="181" fontId="108" fillId="0" borderId="1" xfId="0" applyNumberFormat="1" applyFont="1" applyFill="1" applyBorder="1" applyAlignment="1">
      <alignment horizontal="center" vertical="center" wrapText="1"/>
    </xf>
    <xf numFmtId="176" fontId="91" fillId="0" borderId="1" xfId="0" applyNumberFormat="1" applyFont="1" applyFill="1" applyBorder="1" applyAlignment="1">
      <alignment horizontal="center" vertical="center"/>
    </xf>
    <xf numFmtId="181" fontId="29" fillId="0" borderId="1" xfId="0" applyNumberFormat="1" applyFont="1" applyFill="1" applyBorder="1" applyAlignment="1">
      <alignment horizontal="center" vertical="center"/>
    </xf>
    <xf numFmtId="0" fontId="68" fillId="0" borderId="1" xfId="0" applyNumberFormat="1" applyFont="1" applyFill="1" applyBorder="1" applyAlignment="1">
      <alignment horizontal="center" vertical="center"/>
    </xf>
    <xf numFmtId="176" fontId="68" fillId="0" borderId="1" xfId="0" applyNumberFormat="1" applyFont="1" applyFill="1" applyBorder="1" applyAlignment="1">
      <alignment horizontal="center" vertical="center"/>
    </xf>
    <xf numFmtId="176" fontId="67" fillId="0" borderId="1" xfId="0" applyNumberFormat="1" applyFont="1" applyFill="1" applyBorder="1" applyAlignment="1">
      <alignment horizontal="center" vertical="center"/>
    </xf>
    <xf numFmtId="181" fontId="29" fillId="0" borderId="1" xfId="0" applyNumberFormat="1" applyFont="1" applyFill="1" applyBorder="1" applyAlignment="1">
      <alignment horizontal="center" vertical="center" wrapText="1"/>
    </xf>
    <xf numFmtId="176" fontId="37" fillId="0" borderId="1" xfId="0" applyNumberFormat="1" applyFont="1" applyFill="1" applyBorder="1" applyAlignment="1">
      <alignment horizontal="center" vertical="center"/>
    </xf>
    <xf numFmtId="183" fontId="99" fillId="0" borderId="0" xfId="0" applyNumberFormat="1" applyFont="1" applyFill="1" applyAlignment="1">
      <alignment horizontal="right" vertical="center" wrapText="1"/>
    </xf>
    <xf numFmtId="183" fontId="95" fillId="0" borderId="0" xfId="0" applyNumberFormat="1" applyFont="1" applyFill="1" applyAlignment="1">
      <alignment horizontal="right" vertical="center" wrapText="1"/>
    </xf>
    <xf numFmtId="0" fontId="68" fillId="0" borderId="2" xfId="0" applyNumberFormat="1" applyFont="1" applyFill="1" applyBorder="1" applyAlignment="1">
      <alignment horizontal="center" vertical="center" wrapText="1"/>
    </xf>
    <xf numFmtId="0" fontId="68" fillId="0" borderId="4" xfId="0" applyNumberFormat="1" applyFont="1" applyFill="1" applyBorder="1" applyAlignment="1">
      <alignment horizontal="center" vertical="center" wrapText="1"/>
    </xf>
    <xf numFmtId="0" fontId="68" fillId="0" borderId="3" xfId="0" applyNumberFormat="1" applyFont="1" applyFill="1" applyBorder="1" applyAlignment="1">
      <alignment horizontal="center" vertical="center" wrapText="1"/>
    </xf>
    <xf numFmtId="0" fontId="110" fillId="0" borderId="1" xfId="0" applyFont="1" applyFill="1" applyBorder="1" applyAlignment="1">
      <alignment horizontal="center" vertical="center" wrapText="1"/>
    </xf>
    <xf numFmtId="0" fontId="111" fillId="0" borderId="1" xfId="0" applyFont="1" applyFill="1" applyBorder="1" applyAlignment="1">
      <alignment horizontal="center" vertical="center" wrapText="1"/>
    </xf>
    <xf numFmtId="0" fontId="102" fillId="0" borderId="1" xfId="0" applyFont="1" applyFill="1" applyBorder="1" applyAlignment="1">
      <alignment horizontal="justify" vertical="center" wrapText="1"/>
    </xf>
    <xf numFmtId="0" fontId="104" fillId="0" borderId="1" xfId="0" applyFont="1" applyFill="1" applyBorder="1" applyAlignment="1">
      <alignment horizontal="justify" vertical="center" wrapText="1"/>
    </xf>
    <xf numFmtId="0" fontId="102" fillId="0" borderId="1" xfId="0" applyNumberFormat="1" applyFont="1" applyFill="1" applyBorder="1" applyAlignment="1">
      <alignment horizontal="justify" vertical="center" wrapText="1"/>
    </xf>
    <xf numFmtId="0" fontId="109" fillId="0" borderId="1" xfId="0" applyNumberFormat="1" applyFont="1" applyFill="1" applyBorder="1" applyAlignment="1">
      <alignment horizontal="center" vertical="center" wrapText="1"/>
    </xf>
    <xf numFmtId="0" fontId="104" fillId="0" borderId="1" xfId="0" applyFont="1" applyFill="1" applyBorder="1" applyAlignment="1">
      <alignment horizontal="left" vertical="center" wrapText="1"/>
    </xf>
    <xf numFmtId="0" fontId="106" fillId="0" borderId="1" xfId="0" applyNumberFormat="1" applyFont="1" applyFill="1" applyBorder="1" applyAlignment="1">
      <alignment horizontal="center" vertical="center" wrapText="1"/>
    </xf>
    <xf numFmtId="0" fontId="102" fillId="0" borderId="11" xfId="0" applyNumberFormat="1" applyFont="1" applyFill="1" applyBorder="1" applyAlignment="1">
      <alignment horizontal="center" vertical="center" wrapText="1"/>
    </xf>
    <xf numFmtId="0" fontId="102" fillId="0" borderId="11" xfId="0" applyNumberFormat="1" applyFont="1" applyFill="1" applyBorder="1" applyAlignment="1">
      <alignment horizontal="left" vertical="center" wrapText="1"/>
    </xf>
    <xf numFmtId="0" fontId="112" fillId="0" borderId="1" xfId="0" applyNumberFormat="1" applyFont="1" applyFill="1" applyBorder="1" applyAlignment="1">
      <alignment horizontal="center" vertical="center" wrapText="1"/>
    </xf>
    <xf numFmtId="0" fontId="102" fillId="0" borderId="1" xfId="0" applyNumberFormat="1" applyFont="1" applyFill="1" applyBorder="1" applyAlignment="1">
      <alignment horizontal="left" vertical="center" wrapText="1"/>
    </xf>
    <xf numFmtId="0" fontId="102" fillId="0" borderId="2" xfId="0" applyFont="1" applyFill="1" applyBorder="1" applyAlignment="1">
      <alignment horizontal="center" vertical="center" wrapText="1"/>
    </xf>
    <xf numFmtId="0" fontId="102" fillId="0" borderId="1" xfId="0" applyFont="1" applyFill="1" applyBorder="1" applyAlignment="1">
      <alignment vertical="center" wrapText="1"/>
    </xf>
    <xf numFmtId="0" fontId="68"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35" fillId="0" borderId="1" xfId="0" applyNumberFormat="1"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1" xfId="0" applyFont="1" applyFill="1" applyBorder="1" applyAlignment="1" applyProtection="1">
      <alignment horizontal="justify" vertical="center" wrapText="1"/>
      <protection locked="0"/>
    </xf>
    <xf numFmtId="0" fontId="34" fillId="0" borderId="1" xfId="0" applyFont="1" applyFill="1" applyBorder="1" applyAlignment="1">
      <alignment horizontal="left" vertical="center" wrapText="1"/>
    </xf>
    <xf numFmtId="183" fontId="113" fillId="0" borderId="0" xfId="0" applyNumberFormat="1" applyFont="1" applyFill="1" applyAlignment="1">
      <alignment vertical="center" wrapText="1"/>
    </xf>
    <xf numFmtId="0" fontId="110" fillId="0" borderId="1" xfId="0" applyFont="1" applyFill="1" applyBorder="1" applyAlignment="1">
      <alignment horizontal="center" vertical="center"/>
    </xf>
    <xf numFmtId="0" fontId="91" fillId="0" borderId="4" xfId="0" applyNumberFormat="1" applyFont="1" applyFill="1" applyBorder="1" applyAlignment="1">
      <alignment horizontal="center" vertical="center" wrapText="1"/>
    </xf>
    <xf numFmtId="0" fontId="114" fillId="0" borderId="1" xfId="0" applyFont="1" applyFill="1" applyBorder="1" applyAlignment="1">
      <alignment horizontal="left" vertical="center" wrapText="1"/>
    </xf>
    <xf numFmtId="0" fontId="9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03" fillId="0" borderId="1" xfId="0" applyNumberFormat="1" applyFont="1" applyFill="1" applyBorder="1" applyAlignment="1">
      <alignment horizontal="justify" vertical="center" wrapText="1"/>
    </xf>
    <xf numFmtId="0" fontId="115" fillId="0" borderId="1" xfId="0" applyNumberFormat="1" applyFont="1" applyFill="1" applyBorder="1" applyAlignment="1">
      <alignment horizontal="justify" vertical="center" wrapText="1"/>
    </xf>
    <xf numFmtId="0" fontId="116" fillId="0" borderId="1" xfId="0" applyNumberFormat="1" applyFont="1" applyFill="1" applyBorder="1" applyAlignment="1">
      <alignment horizontal="justify" vertical="center" wrapText="1"/>
    </xf>
    <xf numFmtId="0" fontId="93" fillId="0" borderId="1" xfId="0" applyNumberFormat="1" applyFont="1" applyFill="1" applyBorder="1" applyAlignment="1">
      <alignment horizontal="justify" vertical="center" wrapText="1"/>
    </xf>
    <xf numFmtId="0" fontId="35" fillId="0" borderId="1" xfId="0" applyNumberFormat="1" applyFont="1" applyFill="1" applyBorder="1" applyAlignment="1">
      <alignment horizontal="justify" vertical="center" wrapText="1"/>
    </xf>
    <xf numFmtId="0" fontId="35" fillId="0" borderId="1" xfId="49" applyNumberFormat="1" applyFont="1" applyFill="1" applyBorder="1" applyAlignment="1">
      <alignment horizontal="center" vertical="center" wrapText="1"/>
    </xf>
    <xf numFmtId="0" fontId="55" fillId="0" borderId="1" xfId="49" applyFont="1" applyFill="1" applyBorder="1" applyAlignment="1">
      <alignment horizontal="center" vertical="center" wrapText="1"/>
    </xf>
    <xf numFmtId="0" fontId="87" fillId="0" borderId="1" xfId="0" applyNumberFormat="1" applyFont="1" applyFill="1" applyBorder="1" applyAlignment="1">
      <alignment horizontal="center" vertical="center" wrapText="1"/>
    </xf>
    <xf numFmtId="182" fontId="95" fillId="0" borderId="2" xfId="0" applyNumberFormat="1" applyFont="1" applyFill="1" applyBorder="1" applyAlignment="1">
      <alignment horizontal="center" vertical="center" wrapText="1"/>
    </xf>
    <xf numFmtId="0" fontId="87" fillId="0" borderId="2" xfId="0" applyNumberFormat="1" applyFont="1" applyFill="1" applyBorder="1" applyAlignment="1">
      <alignment horizontal="center" vertical="center" wrapText="1"/>
    </xf>
    <xf numFmtId="182" fontId="103" fillId="0" borderId="2" xfId="0" applyNumberFormat="1" applyFont="1" applyFill="1" applyBorder="1" applyAlignment="1">
      <alignment horizontal="left" vertical="center" wrapText="1"/>
    </xf>
    <xf numFmtId="0" fontId="41" fillId="0" borderId="2" xfId="0" applyNumberFormat="1" applyFont="1" applyFill="1" applyBorder="1" applyAlignment="1">
      <alignment horizontal="center" vertical="center" wrapText="1"/>
    </xf>
    <xf numFmtId="182" fontId="2" fillId="0" borderId="2" xfId="0" applyNumberFormat="1" applyFont="1" applyFill="1" applyBorder="1" applyAlignment="1">
      <alignment horizontal="center" vertical="center" wrapText="1"/>
    </xf>
    <xf numFmtId="0" fontId="68" fillId="0" borderId="1" xfId="0" applyFont="1" applyFill="1" applyBorder="1" applyAlignment="1">
      <alignment horizontal="center" vertical="center"/>
    </xf>
    <xf numFmtId="0" fontId="87" fillId="0" borderId="1" xfId="0" applyFont="1" applyFill="1" applyBorder="1" applyAlignment="1">
      <alignment horizontal="center" vertical="center" wrapText="1"/>
    </xf>
    <xf numFmtId="0" fontId="117"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103" fillId="0" borderId="3" xfId="0" applyFont="1" applyFill="1" applyBorder="1" applyAlignment="1">
      <alignment horizontal="left" vertical="center" wrapText="1"/>
    </xf>
    <xf numFmtId="0" fontId="100" fillId="0" borderId="2" xfId="0" applyFont="1" applyFill="1" applyBorder="1" applyAlignment="1">
      <alignment horizontal="center" vertical="center"/>
    </xf>
    <xf numFmtId="0" fontId="68" fillId="0" borderId="2" xfId="0" applyFont="1" applyFill="1" applyBorder="1" applyAlignment="1">
      <alignment horizontal="center" vertical="center"/>
    </xf>
    <xf numFmtId="0" fontId="29" fillId="0" borderId="2" xfId="0" applyNumberFormat="1" applyFont="1" applyFill="1" applyBorder="1" applyAlignment="1">
      <alignment horizontal="center" vertical="center" wrapText="1"/>
    </xf>
    <xf numFmtId="0" fontId="37" fillId="0" borderId="2" xfId="0" applyFont="1" applyFill="1" applyBorder="1" applyAlignment="1">
      <alignment vertical="center" wrapText="1"/>
    </xf>
    <xf numFmtId="181" fontId="63" fillId="0" borderId="1" xfId="0" applyNumberFormat="1" applyFont="1" applyFill="1" applyBorder="1" applyAlignment="1">
      <alignment horizontal="center" vertical="center" wrapText="1"/>
    </xf>
    <xf numFmtId="176" fontId="91" fillId="0" borderId="1" xfId="0" applyNumberFormat="1"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176" fontId="68" fillId="0" borderId="2" xfId="0" applyNumberFormat="1" applyFont="1" applyFill="1" applyBorder="1" applyAlignment="1">
      <alignment horizontal="center" vertical="center"/>
    </xf>
    <xf numFmtId="176" fontId="67" fillId="0" borderId="2" xfId="0" applyNumberFormat="1" applyFont="1" applyFill="1" applyBorder="1" applyAlignment="1">
      <alignment horizontal="center" vertical="center"/>
    </xf>
    <xf numFmtId="176" fontId="91" fillId="0" borderId="3" xfId="0" applyNumberFormat="1" applyFont="1" applyFill="1" applyBorder="1" applyAlignment="1">
      <alignment horizontal="center" vertical="center" wrapText="1"/>
    </xf>
    <xf numFmtId="0" fontId="35" fillId="0" borderId="1" xfId="0" applyFont="1" applyFill="1" applyBorder="1" applyAlignment="1">
      <alignment horizontal="justify" vertical="center" wrapText="1"/>
    </xf>
    <xf numFmtId="181" fontId="1" fillId="0" borderId="1" xfId="0" applyNumberFormat="1" applyFont="1" applyFill="1" applyBorder="1" applyAlignment="1">
      <alignment horizontal="center" vertical="center" wrapText="1"/>
    </xf>
    <xf numFmtId="182" fontId="95" fillId="0" borderId="2" xfId="0" applyNumberFormat="1" applyFont="1" applyFill="1" applyBorder="1" applyAlignment="1">
      <alignment horizontal="left" vertical="center" wrapText="1"/>
    </xf>
    <xf numFmtId="182" fontId="102" fillId="0" borderId="2" xfId="0" applyNumberFormat="1" applyFont="1" applyFill="1" applyBorder="1" applyAlignment="1">
      <alignment horizontal="left" vertical="center" wrapText="1"/>
    </xf>
    <xf numFmtId="182" fontId="2" fillId="0" borderId="2" xfId="0" applyNumberFormat="1" applyFont="1" applyFill="1" applyBorder="1" applyAlignment="1">
      <alignment horizontal="left" vertical="center" wrapText="1"/>
    </xf>
    <xf numFmtId="0" fontId="87"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91" fillId="0" borderId="1" xfId="0" applyFont="1" applyFill="1" applyBorder="1" applyAlignment="1">
      <alignment vertical="center"/>
    </xf>
    <xf numFmtId="0" fontId="118"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9" fillId="2" borderId="0" xfId="0" applyNumberFormat="1" applyFont="1" applyFill="1" applyAlignment="1">
      <alignment horizontal="center" vertical="center" wrapText="1"/>
    </xf>
    <xf numFmtId="0" fontId="26" fillId="2" borderId="0" xfId="0" applyNumberFormat="1" applyFont="1" applyFill="1" applyAlignment="1">
      <alignment horizontal="center" vertical="center" wrapText="1"/>
    </xf>
    <xf numFmtId="0" fontId="2" fillId="0" borderId="0" xfId="0" applyFont="1" applyFill="1">
      <alignment vertical="center"/>
    </xf>
    <xf numFmtId="0" fontId="25" fillId="0" borderId="0" xfId="0" applyFont="1" applyFill="1">
      <alignment vertical="center"/>
    </xf>
    <xf numFmtId="0" fontId="26" fillId="0" borderId="0" xfId="0" applyNumberFormat="1" applyFont="1" applyFill="1" applyAlignment="1">
      <alignment horizontal="left" vertical="center"/>
    </xf>
    <xf numFmtId="0" fontId="0" fillId="0" borderId="0" xfId="0" applyFill="1">
      <alignment vertical="center"/>
    </xf>
    <xf numFmtId="0" fontId="119" fillId="0" borderId="0" xfId="0" applyNumberFormat="1" applyFont="1" applyFill="1" applyBorder="1" applyAlignment="1" applyProtection="1">
      <alignment horizontal="center" vertical="center"/>
      <protection locked="0"/>
    </xf>
    <xf numFmtId="0" fontId="29" fillId="0" borderId="0" xfId="0" applyNumberFormat="1" applyFont="1" applyFill="1" applyBorder="1" applyAlignment="1" applyProtection="1">
      <alignment horizontal="center" vertical="center"/>
      <protection locked="0"/>
    </xf>
    <xf numFmtId="0" fontId="29" fillId="2" borderId="1" xfId="0" applyNumberFormat="1" applyFont="1" applyFill="1" applyBorder="1" applyAlignment="1">
      <alignment horizontal="center" vertical="center" wrapText="1"/>
    </xf>
    <xf numFmtId="0" fontId="29" fillId="2" borderId="1" xfId="49" applyNumberFormat="1"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0" fontId="55" fillId="2" borderId="1" xfId="49"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0" borderId="2" xfId="0" applyNumberFormat="1" applyFont="1" applyFill="1" applyBorder="1" applyAlignment="1">
      <alignment horizontal="center" vertical="center"/>
    </xf>
    <xf numFmtId="0" fontId="29" fillId="0" borderId="3" xfId="0"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xf>
    <xf numFmtId="49" fontId="29" fillId="2" borderId="1" xfId="0" applyNumberFormat="1" applyFont="1" applyFill="1" applyBorder="1" applyAlignment="1" applyProtection="1">
      <alignment horizontal="center" vertical="center" wrapText="1"/>
    </xf>
    <xf numFmtId="0" fontId="35" fillId="2" borderId="1" xfId="0" applyFont="1" applyFill="1" applyBorder="1" applyAlignment="1">
      <alignment horizontal="center" vertical="center" wrapText="1"/>
    </xf>
    <xf numFmtId="0" fontId="35" fillId="2" borderId="1" xfId="0" applyNumberFormat="1" applyFont="1" applyFill="1" applyBorder="1" applyAlignment="1">
      <alignment horizontal="center" vertical="center" wrapText="1"/>
    </xf>
    <xf numFmtId="0" fontId="101" fillId="0" borderId="1" xfId="0" applyFont="1" applyFill="1" applyBorder="1" applyAlignment="1">
      <alignment vertical="center" wrapText="1"/>
    </xf>
    <xf numFmtId="0" fontId="34" fillId="2" borderId="1"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29" fillId="2" borderId="1" xfId="49" applyFont="1" applyFill="1" applyBorder="1" applyAlignment="1">
      <alignment horizontal="center" vertical="center" wrapText="1"/>
    </xf>
    <xf numFmtId="49" fontId="38" fillId="2" borderId="1" xfId="0" applyNumberFormat="1" applyFont="1" applyFill="1" applyBorder="1" applyAlignment="1">
      <alignment vertical="center" wrapText="1"/>
    </xf>
    <xf numFmtId="0" fontId="120" fillId="2" borderId="1" xfId="0" applyFont="1" applyFill="1" applyBorder="1" applyAlignment="1">
      <alignment vertical="center" wrapText="1"/>
    </xf>
    <xf numFmtId="0" fontId="120" fillId="0" borderId="1" xfId="0" applyFont="1" applyFill="1" applyBorder="1" applyAlignment="1">
      <alignment vertical="center" wrapText="1"/>
    </xf>
    <xf numFmtId="49" fontId="37" fillId="2" borderId="1" xfId="0" applyNumberFormat="1" applyFont="1" applyFill="1" applyBorder="1" applyAlignment="1">
      <alignment vertical="center" wrapText="1"/>
    </xf>
    <xf numFmtId="0" fontId="37" fillId="0" borderId="1" xfId="0" applyFont="1" applyFill="1" applyBorder="1" applyAlignment="1">
      <alignment horizontal="justify" vertical="center" wrapText="1"/>
    </xf>
    <xf numFmtId="49" fontId="37" fillId="0" borderId="1" xfId="0" applyNumberFormat="1" applyFont="1" applyFill="1" applyBorder="1" applyAlignment="1">
      <alignment vertical="center" wrapText="1"/>
    </xf>
    <xf numFmtId="0" fontId="37" fillId="0" borderId="1" xfId="0" applyFont="1" applyFill="1" applyBorder="1" applyAlignment="1">
      <alignment horizontal="left" vertical="center" wrapText="1"/>
    </xf>
    <xf numFmtId="49" fontId="37" fillId="0" borderId="1" xfId="0" applyNumberFormat="1" applyFont="1" applyFill="1" applyBorder="1" applyAlignment="1">
      <alignment horizontal="justify" vertical="center" wrapText="1"/>
    </xf>
    <xf numFmtId="0" fontId="29" fillId="0" borderId="1" xfId="0" applyNumberFormat="1" applyFont="1" applyFill="1" applyBorder="1" applyAlignment="1">
      <alignment horizontal="justify" vertical="center" wrapText="1"/>
    </xf>
    <xf numFmtId="0" fontId="103" fillId="2" borderId="1" xfId="0" applyNumberFormat="1" applyFont="1" applyFill="1" applyBorder="1" applyAlignment="1">
      <alignment horizontal="left" vertical="center" wrapText="1"/>
    </xf>
    <xf numFmtId="0" fontId="37" fillId="0" borderId="1" xfId="0" applyNumberFormat="1" applyFont="1" applyFill="1" applyBorder="1" applyAlignment="1">
      <alignment horizontal="left" vertical="center" wrapText="1"/>
    </xf>
    <xf numFmtId="0" fontId="38" fillId="2" borderId="1" xfId="0" applyFont="1" applyFill="1" applyBorder="1" applyAlignment="1">
      <alignment horizontal="justify" vertical="center" wrapText="1"/>
    </xf>
    <xf numFmtId="0" fontId="29" fillId="2" borderId="1" xfId="0" applyNumberFormat="1" applyFont="1" applyFill="1" applyBorder="1" applyAlignment="1">
      <alignment horizontal="center" vertical="center"/>
    </xf>
    <xf numFmtId="0" fontId="38" fillId="0" borderId="1" xfId="0" applyFont="1" applyFill="1" applyBorder="1" applyAlignment="1">
      <alignment horizontal="justify" vertical="center" wrapText="1"/>
    </xf>
    <xf numFmtId="10" fontId="38" fillId="2" borderId="1" xfId="0" applyNumberFormat="1" applyFont="1" applyFill="1" applyBorder="1" applyAlignment="1">
      <alignment horizontal="left" vertical="center" wrapText="1"/>
    </xf>
    <xf numFmtId="49" fontId="38" fillId="2" borderId="1" xfId="0" applyNumberFormat="1" applyFont="1" applyFill="1" applyBorder="1" applyAlignment="1">
      <alignment horizontal="left" vertical="center" wrapText="1"/>
    </xf>
    <xf numFmtId="0" fontId="38" fillId="2" borderId="1" xfId="0" applyFont="1" applyFill="1" applyBorder="1" applyAlignment="1">
      <alignment horizontal="left" vertical="center" wrapText="1"/>
    </xf>
    <xf numFmtId="0" fontId="36" fillId="2" borderId="1" xfId="0" applyFont="1" applyFill="1" applyBorder="1" applyAlignment="1">
      <alignment vertical="center" wrapText="1"/>
    </xf>
    <xf numFmtId="0" fontId="37" fillId="0" borderId="1" xfId="0" applyFont="1" applyFill="1" applyBorder="1" applyAlignment="1">
      <alignment vertical="center" wrapText="1"/>
    </xf>
    <xf numFmtId="0" fontId="38" fillId="0" borderId="1" xfId="0" applyFont="1" applyFill="1" applyBorder="1" applyAlignment="1">
      <alignment horizontal="left" vertical="center" wrapText="1"/>
    </xf>
    <xf numFmtId="0" fontId="38" fillId="2" borderId="1" xfId="0" applyNumberFormat="1" applyFont="1" applyFill="1" applyBorder="1" applyAlignment="1">
      <alignment horizontal="justify" vertical="center" wrapText="1"/>
    </xf>
    <xf numFmtId="0" fontId="38" fillId="2" borderId="1" xfId="0" applyNumberFormat="1" applyFont="1" applyFill="1" applyBorder="1" applyAlignment="1">
      <alignment horizontal="left" vertical="center" wrapText="1"/>
    </xf>
    <xf numFmtId="0" fontId="121" fillId="0" borderId="1" xfId="0" applyNumberFormat="1" applyFont="1" applyFill="1" applyBorder="1" applyAlignment="1">
      <alignment horizontal="justify" vertical="center" wrapText="1"/>
    </xf>
    <xf numFmtId="0" fontId="37" fillId="0" borderId="1" xfId="0" applyNumberFormat="1" applyFont="1" applyFill="1" applyBorder="1" applyAlignment="1">
      <alignment horizontal="justify" vertical="center" wrapText="1"/>
    </xf>
    <xf numFmtId="0" fontId="120" fillId="0" borderId="1"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29" fillId="2" borderId="1" xfId="0" applyFont="1" applyFill="1" applyBorder="1" applyAlignment="1">
      <alignment horizontal="justify" vertical="center" wrapText="1"/>
    </xf>
    <xf numFmtId="0" fontId="35" fillId="2" borderId="1" xfId="0" applyFont="1" applyFill="1" applyBorder="1" applyAlignment="1">
      <alignment horizontal="justify" vertical="center" wrapText="1"/>
    </xf>
    <xf numFmtId="0" fontId="55"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29" fillId="0" borderId="2" xfId="0" applyNumberFormat="1" applyFont="1" applyFill="1" applyBorder="1" applyAlignment="1">
      <alignment horizontal="justify" vertical="center" wrapText="1"/>
    </xf>
    <xf numFmtId="0" fontId="29" fillId="0" borderId="4" xfId="0" applyNumberFormat="1" applyFont="1" applyFill="1" applyBorder="1" applyAlignment="1">
      <alignment horizontal="justify" vertical="center" wrapText="1"/>
    </xf>
    <xf numFmtId="0" fontId="29" fillId="0" borderId="4" xfId="0" applyNumberFormat="1" applyFont="1" applyFill="1" applyBorder="1" applyAlignment="1">
      <alignment horizontal="center" vertical="center" wrapText="1"/>
    </xf>
    <xf numFmtId="0" fontId="29" fillId="0" borderId="3" xfId="0" applyNumberFormat="1" applyFont="1" applyFill="1" applyBorder="1" applyAlignment="1">
      <alignment horizontal="justify" vertical="center" wrapText="1"/>
    </xf>
    <xf numFmtId="0" fontId="35" fillId="2" borderId="1" xfId="0" applyNumberFormat="1" applyFont="1" applyFill="1" applyBorder="1" applyAlignment="1">
      <alignment horizontal="justify" vertical="center" wrapText="1"/>
    </xf>
    <xf numFmtId="0" fontId="29" fillId="0" borderId="1" xfId="0" applyFont="1" applyFill="1" applyBorder="1" applyAlignment="1" applyProtection="1">
      <alignment horizontal="left" vertical="center" wrapText="1"/>
      <protection locked="0"/>
    </xf>
    <xf numFmtId="0" fontId="35" fillId="2" borderId="1" xfId="0" applyNumberFormat="1" applyFont="1" applyFill="1" applyBorder="1" applyAlignment="1">
      <alignment horizontal="left" vertical="center" wrapText="1"/>
    </xf>
    <xf numFmtId="0" fontId="35" fillId="2" borderId="1" xfId="0" applyFont="1" applyFill="1" applyBorder="1" applyAlignment="1">
      <alignment horizontal="left" vertical="center" wrapText="1"/>
    </xf>
    <xf numFmtId="0" fontId="35" fillId="2" borderId="1" xfId="0" applyFont="1" applyFill="1" applyBorder="1" applyAlignment="1" applyProtection="1">
      <alignment horizontal="justify" vertical="center" wrapText="1"/>
      <protection locked="0"/>
    </xf>
    <xf numFmtId="0" fontId="122" fillId="0" borderId="0" xfId="0" applyNumberFormat="1" applyFont="1" applyFill="1" applyAlignment="1">
      <alignment horizontal="justify" vertical="center" wrapText="1"/>
    </xf>
    <xf numFmtId="0" fontId="26" fillId="0" borderId="0" xfId="0" applyNumberFormat="1" applyFont="1" applyFill="1" applyAlignment="1">
      <alignment horizontal="justify" vertical="center" wrapText="1"/>
    </xf>
    <xf numFmtId="0" fontId="123" fillId="0" borderId="0" xfId="0" applyNumberFormat="1" applyFont="1" applyFill="1" applyAlignment="1">
      <alignment horizontal="left" vertical="center"/>
    </xf>
    <xf numFmtId="0" fontId="90" fillId="0" borderId="0" xfId="0" applyNumberFormat="1" applyFont="1" applyFill="1" applyBorder="1" applyAlignment="1">
      <alignment horizontal="center" vertical="center" wrapText="1"/>
    </xf>
    <xf numFmtId="0" fontId="1" fillId="2" borderId="0" xfId="0" applyNumberFormat="1" applyFont="1" applyFill="1" applyAlignment="1">
      <alignment horizontal="center" vertical="center" wrapText="1"/>
    </xf>
    <xf numFmtId="0" fontId="1" fillId="3" borderId="0" xfId="0" applyNumberFormat="1" applyFont="1" applyFill="1" applyAlignment="1">
      <alignment horizontal="center" vertical="center" wrapText="1"/>
    </xf>
    <xf numFmtId="0" fontId="1" fillId="3" borderId="0" xfId="0" applyFont="1" applyFill="1">
      <alignment vertical="center"/>
    </xf>
    <xf numFmtId="0" fontId="28" fillId="2" borderId="0" xfId="0" applyFont="1" applyFill="1">
      <alignment vertical="center"/>
    </xf>
    <xf numFmtId="0" fontId="28" fillId="3" borderId="0" xfId="0" applyFont="1" applyFill="1">
      <alignment vertical="center"/>
    </xf>
    <xf numFmtId="0" fontId="124" fillId="0" borderId="0" xfId="0" applyNumberFormat="1" applyFont="1" applyFill="1" applyAlignment="1">
      <alignment horizontal="left" vertical="center"/>
    </xf>
    <xf numFmtId="0" fontId="67" fillId="0" borderId="0" xfId="0" applyNumberFormat="1" applyFont="1" applyFill="1" applyBorder="1" applyAlignment="1" applyProtection="1">
      <alignment horizontal="center" vertical="center"/>
      <protection locked="0"/>
    </xf>
    <xf numFmtId="0" fontId="39" fillId="0" borderId="2"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39" fillId="0" borderId="3"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18" fillId="0" borderId="1" xfId="0" applyNumberFormat="1" applyFont="1" applyFill="1" applyBorder="1" applyAlignment="1">
      <alignment horizontal="center" vertical="center" wrapText="1"/>
    </xf>
    <xf numFmtId="0" fontId="118" fillId="0" borderId="1" xfId="49" applyNumberFormat="1" applyFont="1" applyFill="1" applyBorder="1" applyAlignment="1">
      <alignment horizontal="center" vertical="center" wrapText="1"/>
    </xf>
    <xf numFmtId="0" fontId="66" fillId="0" borderId="1" xfId="0" applyFont="1" applyFill="1" applyBorder="1" applyAlignment="1">
      <alignment horizontal="center" vertical="center" wrapText="1"/>
    </xf>
    <xf numFmtId="0" fontId="118" fillId="0" borderId="1" xfId="0" applyNumberFormat="1" applyFont="1" applyFill="1" applyBorder="1" applyAlignment="1">
      <alignment vertical="center" wrapText="1"/>
    </xf>
    <xf numFmtId="0" fontId="118"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35" fillId="2" borderId="1" xfId="0" applyNumberFormat="1" applyFont="1" applyFill="1" applyBorder="1" applyAlignment="1" applyProtection="1">
      <alignment horizontal="center" vertical="center" wrapText="1"/>
    </xf>
    <xf numFmtId="49" fontId="118" fillId="0" borderId="1" xfId="0" applyNumberFormat="1" applyFont="1" applyFill="1" applyBorder="1" applyAlignment="1">
      <alignment horizontal="center" vertical="center" wrapText="1"/>
    </xf>
    <xf numFmtId="49" fontId="118"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10" fontId="110" fillId="0" borderId="1" xfId="0" applyNumberFormat="1" applyFont="1" applyFill="1" applyBorder="1" applyAlignment="1">
      <alignment horizontal="left" vertical="center" wrapText="1"/>
    </xf>
    <xf numFmtId="49" fontId="125" fillId="0" borderId="1" xfId="0" applyNumberFormat="1" applyFont="1" applyFill="1" applyBorder="1" applyAlignment="1">
      <alignment vertical="center" wrapText="1"/>
    </xf>
    <xf numFmtId="49" fontId="38" fillId="0" borderId="1" xfId="0" applyNumberFormat="1" applyFont="1" applyFill="1" applyBorder="1" applyAlignment="1">
      <alignment horizontal="justify" vertical="center" wrapText="1"/>
    </xf>
    <xf numFmtId="181" fontId="125" fillId="0" borderId="1" xfId="0" applyNumberFormat="1" applyFont="1" applyFill="1" applyBorder="1" applyAlignment="1">
      <alignment horizontal="justify" vertical="center" wrapText="1"/>
    </xf>
    <xf numFmtId="181" fontId="118"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25"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25" fillId="0" borderId="1" xfId="0" applyFont="1" applyFill="1" applyBorder="1" applyAlignment="1">
      <alignment horizontal="justify" vertical="center" wrapText="1"/>
    </xf>
    <xf numFmtId="49" fontId="118"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18" fillId="2" borderId="1" xfId="0" applyNumberFormat="1" applyFont="1" applyFill="1" applyBorder="1" applyAlignment="1">
      <alignment horizontal="center" vertical="center" wrapText="1"/>
    </xf>
    <xf numFmtId="10" fontId="125" fillId="0" borderId="1" xfId="0" applyNumberFormat="1" applyFont="1" applyFill="1" applyBorder="1" applyAlignment="1">
      <alignment horizontal="left" vertical="center" wrapText="1"/>
    </xf>
    <xf numFmtId="10" fontId="38" fillId="0" borderId="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125" fillId="0" borderId="1" xfId="0" applyNumberFormat="1" applyFont="1" applyFill="1" applyBorder="1" applyAlignment="1">
      <alignment horizontal="left" vertical="center" wrapText="1"/>
    </xf>
    <xf numFmtId="0" fontId="110" fillId="0" borderId="1" xfId="0" applyNumberFormat="1" applyFont="1" applyFill="1" applyBorder="1" applyAlignment="1">
      <alignment horizontal="center" vertical="center" wrapText="1"/>
    </xf>
    <xf numFmtId="176" fontId="110" fillId="0" borderId="1" xfId="0" applyNumberFormat="1" applyFont="1" applyFill="1" applyBorder="1" applyAlignment="1">
      <alignment horizontal="center" vertical="center" wrapText="1"/>
    </xf>
    <xf numFmtId="0" fontId="118" fillId="0" borderId="1" xfId="0" applyFont="1" applyFill="1" applyBorder="1" applyAlignment="1">
      <alignment vertical="center" wrapText="1"/>
    </xf>
    <xf numFmtId="0" fontId="90" fillId="0" borderId="0" xfId="0" applyNumberFormat="1" applyFont="1" applyFill="1" applyAlignment="1">
      <alignment horizontal="center" vertical="center"/>
    </xf>
    <xf numFmtId="0" fontId="118" fillId="0" borderId="1" xfId="0" applyFont="1" applyFill="1" applyBorder="1" applyAlignment="1">
      <alignment horizontal="justify" vertical="center" wrapText="1"/>
    </xf>
    <xf numFmtId="0" fontId="17" fillId="0" borderId="1" xfId="0" applyFont="1" applyFill="1" applyBorder="1" applyAlignment="1">
      <alignment horizontal="left" vertical="center" wrapText="1"/>
    </xf>
    <xf numFmtId="0" fontId="66" fillId="0" borderId="1" xfId="0" applyFont="1" applyFill="1" applyBorder="1" applyAlignment="1">
      <alignment horizontal="justify" vertical="center" wrapText="1"/>
    </xf>
    <xf numFmtId="0" fontId="118" fillId="0" borderId="1" xfId="0" applyNumberFormat="1" applyFont="1" applyFill="1" applyBorder="1" applyAlignment="1">
      <alignment horizontal="justify" vertical="center" wrapText="1"/>
    </xf>
    <xf numFmtId="0" fontId="126" fillId="0" borderId="1" xfId="0" applyNumberFormat="1" applyFont="1" applyFill="1" applyBorder="1" applyAlignment="1">
      <alignment horizontal="justify" vertical="center" wrapText="1"/>
    </xf>
    <xf numFmtId="0" fontId="127" fillId="2" borderId="1" xfId="0" applyNumberFormat="1" applyFont="1" applyFill="1" applyBorder="1" applyAlignment="1">
      <alignment horizontal="center" vertical="center" wrapText="1"/>
    </xf>
    <xf numFmtId="0" fontId="124" fillId="0" borderId="0" xfId="0" applyNumberFormat="1" applyFont="1" applyFill="1" applyAlignment="1">
      <alignment horizontal="center" vertical="center"/>
    </xf>
    <xf numFmtId="0" fontId="125" fillId="0" borderId="1" xfId="0" applyNumberFormat="1" applyFont="1" applyFill="1" applyBorder="1" applyAlignment="1">
      <alignment horizontal="justify" vertical="center" wrapText="1"/>
    </xf>
    <xf numFmtId="0" fontId="125" fillId="0" borderId="1" xfId="0" applyNumberFormat="1" applyFont="1" applyFill="1" applyBorder="1" applyAlignment="1">
      <alignment horizontal="left" vertical="center" wrapText="1"/>
    </xf>
    <xf numFmtId="0" fontId="125" fillId="0" borderId="1" xfId="0" applyNumberFormat="1" applyFont="1" applyFill="1" applyBorder="1" applyAlignment="1">
      <alignment horizontal="justify" vertical="top" wrapText="1"/>
    </xf>
    <xf numFmtId="0" fontId="1" fillId="0" borderId="0" xfId="0" applyFont="1" applyFill="1">
      <alignment vertical="center"/>
    </xf>
    <xf numFmtId="0" fontId="128" fillId="0" borderId="1" xfId="0" applyNumberFormat="1" applyFont="1" applyFill="1" applyBorder="1" applyAlignment="1">
      <alignment horizontal="center" vertical="center" wrapText="1"/>
    </xf>
    <xf numFmtId="0" fontId="128" fillId="0" borderId="2" xfId="0" applyNumberFormat="1" applyFont="1" applyFill="1" applyBorder="1" applyAlignment="1">
      <alignment horizontal="center" vertical="center" wrapText="1"/>
    </xf>
    <xf numFmtId="0" fontId="94" fillId="0" borderId="1" xfId="0" applyNumberFormat="1" applyFont="1" applyFill="1" applyBorder="1" applyAlignment="1">
      <alignment horizontal="center" vertical="center" wrapText="1"/>
    </xf>
    <xf numFmtId="0" fontId="94" fillId="0" borderId="4" xfId="0" applyNumberFormat="1" applyFont="1" applyFill="1" applyBorder="1" applyAlignment="1">
      <alignment horizontal="center" vertical="center" wrapText="1"/>
    </xf>
    <xf numFmtId="0" fontId="94" fillId="0" borderId="3" xfId="0" applyNumberFormat="1" applyFont="1" applyFill="1" applyBorder="1" applyAlignment="1">
      <alignment horizontal="center" vertical="center" wrapText="1"/>
    </xf>
    <xf numFmtId="0" fontId="128" fillId="0" borderId="1" xfId="0"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18" fillId="3" borderId="1" xfId="0" applyNumberFormat="1" applyFont="1" applyFill="1" applyBorder="1" applyAlignment="1">
      <alignment horizontal="center" vertical="center" wrapText="1"/>
    </xf>
    <xf numFmtId="0" fontId="118" fillId="3" borderId="1" xfId="49" applyNumberFormat="1" applyFont="1" applyFill="1" applyBorder="1" applyAlignment="1">
      <alignment horizontal="center" vertical="center" wrapText="1"/>
    </xf>
    <xf numFmtId="49" fontId="118"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34" fillId="3" borderId="1" xfId="49" applyFont="1" applyFill="1" applyBorder="1" applyAlignment="1">
      <alignment horizontal="center" vertical="center" wrapText="1"/>
    </xf>
    <xf numFmtId="0" fontId="118" fillId="3" borderId="1" xfId="0" applyFont="1" applyFill="1" applyBorder="1" applyAlignment="1">
      <alignment horizontal="center" vertical="center" wrapText="1"/>
    </xf>
    <xf numFmtId="0" fontId="29" fillId="3" borderId="1" xfId="0" applyNumberFormat="1" applyFont="1" applyFill="1" applyBorder="1" applyAlignment="1">
      <alignment horizontal="center" vertical="center" wrapText="1"/>
    </xf>
    <xf numFmtId="0" fontId="29" fillId="3" borderId="1" xfId="49" applyFont="1" applyFill="1" applyBorder="1" applyAlignment="1">
      <alignment horizontal="center" vertical="center" wrapText="1"/>
    </xf>
    <xf numFmtId="0" fontId="29" fillId="3" borderId="1" xfId="49"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35"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118" fillId="3" borderId="1" xfId="0" applyFont="1" applyFill="1" applyBorder="1" applyAlignment="1">
      <alignment horizontal="center" vertical="center"/>
    </xf>
    <xf numFmtId="0" fontId="66" fillId="3" borderId="1" xfId="0" applyFont="1" applyFill="1" applyBorder="1" applyAlignment="1">
      <alignment horizontal="center" vertical="center" wrapText="1"/>
    </xf>
    <xf numFmtId="0" fontId="35" fillId="3" borderId="1" xfId="49" applyFont="1" applyFill="1" applyBorder="1" applyAlignment="1">
      <alignment horizontal="center" vertical="center" wrapText="1"/>
    </xf>
    <xf numFmtId="0" fontId="118" fillId="3" borderId="1" xfId="49" applyFont="1" applyFill="1" applyBorder="1" applyAlignment="1">
      <alignment horizontal="center" vertical="center" wrapText="1"/>
    </xf>
    <xf numFmtId="0" fontId="66" fillId="3" borderId="1" xfId="49" applyFont="1" applyFill="1" applyBorder="1" applyAlignment="1">
      <alignment horizontal="center" vertical="center" wrapText="1"/>
    </xf>
    <xf numFmtId="49" fontId="35" fillId="3"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18" fillId="0" borderId="1" xfId="0" applyNumberFormat="1" applyFont="1" applyFill="1" applyBorder="1" applyAlignment="1" applyProtection="1">
      <alignment horizontal="center" vertical="center" wrapText="1"/>
    </xf>
    <xf numFmtId="49" fontId="38" fillId="3" borderId="1" xfId="0" applyNumberFormat="1" applyFont="1" applyFill="1" applyBorder="1" applyAlignment="1">
      <alignment vertical="center" wrapText="1"/>
    </xf>
    <xf numFmtId="0" fontId="36"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NumberFormat="1" applyFont="1" applyFill="1" applyBorder="1" applyAlignment="1">
      <alignment horizontal="center" vertical="center"/>
    </xf>
    <xf numFmtId="49" fontId="37" fillId="3" borderId="1" xfId="0" applyNumberFormat="1" applyFont="1" applyFill="1" applyBorder="1" applyAlignment="1">
      <alignment horizontal="left" vertical="center" wrapText="1"/>
    </xf>
    <xf numFmtId="49" fontId="38" fillId="3" borderId="1" xfId="0" applyNumberFormat="1" applyFont="1" applyFill="1" applyBorder="1" applyAlignment="1">
      <alignment horizontal="left" vertical="center" wrapText="1"/>
    </xf>
    <xf numFmtId="0" fontId="38" fillId="3" borderId="1" xfId="0" applyFont="1" applyFill="1" applyBorder="1" applyAlignment="1">
      <alignment horizontal="left" vertical="center" wrapText="1"/>
    </xf>
    <xf numFmtId="0" fontId="37" fillId="3" borderId="1" xfId="0" applyFont="1" applyFill="1" applyBorder="1" applyAlignment="1">
      <alignment horizontal="justify" vertical="center" wrapText="1"/>
    </xf>
    <xf numFmtId="0" fontId="120" fillId="3" borderId="1" xfId="0" applyFont="1" applyFill="1" applyBorder="1" applyAlignment="1">
      <alignment vertical="center" wrapText="1"/>
    </xf>
    <xf numFmtId="0" fontId="38" fillId="3"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0" fontId="36" fillId="3" borderId="1" xfId="0" applyFont="1" applyFill="1" applyBorder="1" applyAlignment="1">
      <alignment horizontal="left" vertical="center" wrapText="1"/>
    </xf>
    <xf numFmtId="0" fontId="38" fillId="3" borderId="1" xfId="0" applyFont="1" applyFill="1" applyBorder="1" applyAlignment="1">
      <alignment vertical="center" wrapText="1"/>
    </xf>
    <xf numFmtId="49" fontId="125" fillId="3" borderId="1" xfId="0" applyNumberFormat="1" applyFont="1" applyFill="1" applyBorder="1" applyAlignment="1">
      <alignment horizontal="left" vertical="center" wrapText="1"/>
    </xf>
    <xf numFmtId="0" fontId="125" fillId="3" borderId="1" xfId="0" applyFont="1" applyFill="1" applyBorder="1" applyAlignment="1">
      <alignment vertical="center" wrapText="1"/>
    </xf>
    <xf numFmtId="0" fontId="118" fillId="0" borderId="1" xfId="0" applyFont="1" applyFill="1" applyBorder="1" applyAlignment="1">
      <alignment horizontal="left" vertical="center" wrapText="1"/>
    </xf>
    <xf numFmtId="49" fontId="38"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0" fontId="129" fillId="0" borderId="1" xfId="0" applyFont="1" applyFill="1" applyBorder="1" applyAlignment="1">
      <alignment horizontal="justify" vertical="center" wrapText="1"/>
    </xf>
    <xf numFmtId="0" fontId="93" fillId="0" borderId="1" xfId="0" applyNumberFormat="1" applyFont="1" applyFill="1" applyBorder="1" applyAlignment="1">
      <alignment horizontal="left" vertical="center" wrapText="1"/>
    </xf>
    <xf numFmtId="0" fontId="38" fillId="0" borderId="1" xfId="0" applyNumberFormat="1" applyFont="1" applyFill="1" applyBorder="1" applyAlignment="1">
      <alignment horizontal="left" vertical="center" wrapText="1"/>
    </xf>
    <xf numFmtId="0" fontId="38" fillId="0" borderId="1" xfId="0" applyNumberFormat="1" applyFont="1" applyFill="1" applyBorder="1" applyAlignment="1">
      <alignment horizontal="justify" vertical="center" wrapText="1"/>
    </xf>
    <xf numFmtId="0" fontId="35" fillId="3" borderId="1" xfId="0" applyFont="1" applyFill="1" applyBorder="1" applyAlignment="1">
      <alignment horizontal="left" vertical="center" wrapText="1"/>
    </xf>
    <xf numFmtId="0" fontId="29" fillId="3" borderId="1" xfId="0" applyFont="1" applyFill="1" applyBorder="1" applyAlignment="1">
      <alignment horizontal="justify" vertical="center" wrapText="1"/>
    </xf>
    <xf numFmtId="0" fontId="35" fillId="3" borderId="1" xfId="0" applyFont="1" applyFill="1" applyBorder="1" applyAlignment="1" applyProtection="1">
      <alignment horizontal="left" vertical="center" wrapText="1"/>
      <protection locked="0"/>
    </xf>
    <xf numFmtId="0" fontId="118" fillId="3" borderId="1" xfId="0" applyNumberFormat="1" applyFont="1" applyFill="1" applyBorder="1" applyAlignment="1">
      <alignment horizontal="justify" vertical="center" wrapText="1"/>
    </xf>
    <xf numFmtId="0" fontId="29" fillId="3" borderId="1" xfId="0" applyFont="1" applyFill="1" applyBorder="1" applyAlignment="1">
      <alignment horizontal="left" vertical="center" wrapText="1"/>
    </xf>
    <xf numFmtId="0" fontId="55" fillId="3" borderId="1" xfId="0" applyFont="1" applyFill="1" applyBorder="1" applyAlignment="1">
      <alignment horizontal="left" vertical="center" wrapText="1"/>
    </xf>
    <xf numFmtId="0" fontId="118" fillId="3" borderId="1" xfId="0" applyFont="1" applyFill="1" applyBorder="1" applyAlignment="1">
      <alignment horizontal="justify" vertical="center" wrapText="1"/>
    </xf>
    <xf numFmtId="0" fontId="118"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35" fillId="0" borderId="1" xfId="0" applyFont="1" applyFill="1" applyBorder="1" applyAlignment="1">
      <alignment vertical="center" wrapText="1"/>
    </xf>
    <xf numFmtId="0" fontId="127" fillId="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0" fontId="118" fillId="3" borderId="1" xfId="0" applyNumberFormat="1" applyFont="1" applyFill="1" applyBorder="1" applyAlignment="1">
      <alignment horizontal="center" vertical="center"/>
    </xf>
    <xf numFmtId="0" fontId="94" fillId="0" borderId="1" xfId="0" applyNumberFormat="1" applyFont="1" applyFill="1" applyBorder="1" applyAlignment="1">
      <alignment horizontal="justify" vertical="center" wrapText="1"/>
    </xf>
    <xf numFmtId="0" fontId="38" fillId="3" borderId="1" xfId="0" applyNumberFormat="1" applyFont="1" applyFill="1" applyBorder="1" applyAlignment="1">
      <alignment horizontal="left" vertical="center" wrapText="1"/>
    </xf>
    <xf numFmtId="176" fontId="1" fillId="3" borderId="1" xfId="0" applyNumberFormat="1" applyFont="1" applyFill="1" applyBorder="1" applyAlignment="1">
      <alignment horizontal="center" vertical="center" wrapText="1"/>
    </xf>
    <xf numFmtId="0" fontId="35" fillId="3" borderId="1" xfId="0" applyFont="1" applyFill="1" applyBorder="1" applyAlignment="1">
      <alignment horizontal="justify" vertical="center" wrapText="1"/>
    </xf>
    <xf numFmtId="0" fontId="4" fillId="2"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4" fillId="2"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xf numFmtId="0" fontId="22" fillId="0" borderId="1" xfId="0"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xf>
    <xf numFmtId="0" fontId="11" fillId="0" borderId="0" xfId="0" applyFont="1" applyFill="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6" xfId="50"/>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D9D9D9"/>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8.xml.rels><?xml version="1.0" encoding="UTF-8" standalone="yes"?>
<Relationships xmlns="http://schemas.openxmlformats.org/package/2006/relationships"><Relationship Id="rId9" Type="http://schemas.openxmlformats.org/officeDocument/2006/relationships/hyperlink" Target="http://www.ccgp-xinjiang.gov.cn/site/detail?categoryCode=ZcyAnnouncement&amp;parentId=3661&amp;articleId=2BvWlqyZqdeivf4+XQxDHw==&amp;utm=site.site-PC-42169.1045-pc-wsg-mainSearchPage-front.16.0bf5c6d0e5d711eea6cd0d3b07b580e3" TargetMode="External"/><Relationship Id="rId8" Type="http://schemas.openxmlformats.org/officeDocument/2006/relationships/hyperlink" Target="http://www.ccgp-xinjiang.gov.cn/luban/detail?parentId=3661&amp;articleId=aMUPgfQe6iZyCUYia8chVA==&amp;utm=app-announcement-front.189f5f89.0.0.95f48d50c41a11eebfe6333df37b0173" TargetMode="External"/><Relationship Id="rId7" Type="http://schemas.openxmlformats.org/officeDocument/2006/relationships/hyperlink" Target="https://www.zcygov.cn/pandora-index/#/purchase-intention/detail?id=34076" TargetMode="External"/><Relationship Id="rId6" Type="http://schemas.openxmlformats.org/officeDocument/2006/relationships/hyperlink" Target="http://www.ccgp-xinjiang.gov.cn/site/detail?parentId=3661&amp;articleId=R84W7gQOmnv5Zeft7pAytg==&amp;utm=site.site-PC-42166.1024-pc-wsg-secondLevelPage-front.3.0c2b02f0bd9b11ee8f004ba04257bcd3" TargetMode="External"/><Relationship Id="rId58" Type="http://schemas.openxmlformats.org/officeDocument/2006/relationships/hyperlink" Target="http://www.ccgp-xinjiang.gov.cn/site/detail?categoryCode=ZcyAnnouncement&amp;parentId=3661&amp;articleId=kPIcWMagf7DDG3ZYSwrQpA==&amp;utm=site.site-PC-42169.1045-pc-wsg-mainSearchPage-front.46.7fa32590e67311ee8f1ed3573423d396" TargetMode="External"/><Relationship Id="rId57" Type="http://schemas.openxmlformats.org/officeDocument/2006/relationships/hyperlink" Target="http://www.ggzykashi.cn/jyxx/001003/001003001/20240222/cfa80234-26f4-4b15-b6a7-24c25e40c79a.html" TargetMode="External"/><Relationship Id="rId56" Type="http://schemas.openxmlformats.org/officeDocument/2006/relationships/hyperlink" Target="http://www.ggzykashi.cn/jyxx/001003/001003004/20240318/9cb0a75f-925b-4e16-857e-07e05ecae61e.html" TargetMode="External"/><Relationship Id="rId55" Type="http://schemas.openxmlformats.org/officeDocument/2006/relationships/hyperlink" Target="http://www.ccgp-xinjiang.gov.cn/site/detail?categoryCode=ZcyAnnouncement&amp;parentId=3661&amp;articleId=JIci9WtvN2kcJwwgzyQLGg==&amp;utm=site.site-PC-42169.1045-pc-wsg-mainSearchPage-front.2.7fa32590e67311ee8f1ed3573423d396" TargetMode="External"/><Relationship Id="rId54" Type="http://schemas.openxmlformats.org/officeDocument/2006/relationships/hyperlink" Target="http://www.ccgp-xinjiang.gov.cn/site/detail?categoryCode=ZcyAnnouncement&amp;parentId=3661&amp;articleId=7DW9rmF0H++H75GbZzohvA==&amp;utm=site.site-PC-42169.1045-pc-wsg-mainSearchPage-front.2.7fa32590e67311ee8f1ed3573423d396" TargetMode="External"/><Relationship Id="rId53" Type="http://schemas.openxmlformats.org/officeDocument/2006/relationships/hyperlink" Target="http://www.ccgp-xinjiang.gov.cn/luban/detail?parentId=3661&amp;articleId=v0336FkGXB3P/edchcqOPg==&amp;utm=app-announcement-front.189f5f89.0.0.95f48d50c41a11eebfe6333df37b0173" TargetMode="External"/><Relationship Id="rId52" Type="http://schemas.openxmlformats.org/officeDocument/2006/relationships/hyperlink" Target="http://www.ccgp-xinjiang.gov.cn/site/detail?categoryCode=ZcyAnnouncement&amp;parentId=3661&amp;articleId=tBlP6MJL4BPqmA/HK08aGQ==&amp;utm=site.site-PC-42169.1045-pc-wsg-mainSearchPage-front.1.b5584d20e67111eebefe57c9b576752c" TargetMode="External"/><Relationship Id="rId51" Type="http://schemas.openxmlformats.org/officeDocument/2006/relationships/hyperlink" Target="http://www.ccgp-xinjiang.gov.cn/site/detail?categoryCode=ZcyAnnouncement&amp;parentId=3661&amp;articleId=sB/K4hoE91LKyPXJfCDbjw==&amp;utm=site.site-PC-42169.1045-pc-wsg-mainSearchPage-front.1.b5584d20e67111eebefe57c9b576752c" TargetMode="External"/><Relationship Id="rId50" Type="http://schemas.openxmlformats.org/officeDocument/2006/relationships/hyperlink" Target="http://www.ccgp-xinjiang.gov.cn/site/detail?parentId=3661&amp;articleId=J34MBvn31UnhwF9a368UBg==&amp;utm=site.site-PC-42166.1024-pc-wsg-secondLevelPage-front.1.b0fcc420e1f011ee8b5645e889896cc1" TargetMode="External"/><Relationship Id="rId5" Type="http://schemas.openxmlformats.org/officeDocument/2006/relationships/hyperlink" Target="http://www.ccgp-xinjiang.gov.cn/site/detail?parentId=3661&amp;articleId=gWUcjmk6KWUbNZ6xjqdU3Q==&amp;utm=site.site-PC-42166.1024-pc-wsg-secondLevelPage-front.2.f77e0af0bd9a11ee947d63c19f9e9543" TargetMode="External"/><Relationship Id="rId49" Type="http://schemas.openxmlformats.org/officeDocument/2006/relationships/hyperlink" Target="http://www.ccgp-xinjiang.gov.cn/site/detail?parentId=3661&amp;articleId=2cHW/Uc1W9I6TD8dHBPE1w==&amp;utm=site.site-PC-42166.1024-pc-wsg-secondLevelPage-front.7.06f44b70e04611eeaa51c9085b697f7a" TargetMode="External"/><Relationship Id="rId48" Type="http://schemas.openxmlformats.org/officeDocument/2006/relationships/hyperlink" Target="http://www.ccgp-xinjiang.gov.cn/site/detail?parentId=3661&amp;articleId=mUAMfCpeIWdeS0fbqZn5Ow==&amp;utm=site.site-PC-42166.1024-pc-wsg-secondLevelPage-front.2.dbf8b880d77511eebfe5934cfea4f326" TargetMode="External"/><Relationship Id="rId47" Type="http://schemas.openxmlformats.org/officeDocument/2006/relationships/hyperlink" Target="http://www.ccgp-xinjiang.gov.cn/site/detail?parentId=3661&amp;articleId=XhebiWW50eW7bVUVn0wT5g==&amp;utm=site.site-PC-42166.1024-pc-wsg-secondLevelPage-front.11.5d5d8e40c3ea11ee9032ffc50de9f0c8" TargetMode="External"/><Relationship Id="rId46" Type="http://schemas.openxmlformats.org/officeDocument/2006/relationships/hyperlink" Target="http://www.ccgp-xinjiang.gov.cn/site/detail?parentId=3661&amp;articleId=UCmXdI34GrRL+UFGITJmWQ==&amp;utm=site.site-PC-42166.1024-pc-wsg-secondLevelPage-front.3.7cd53870d13e11eea1be259a46221578" TargetMode="External"/><Relationship Id="rId45" Type="http://schemas.openxmlformats.org/officeDocument/2006/relationships/hyperlink" Target="http://www.ccgp-xinjiang.gov.cn/site/detail?parentId=3661&amp;articleId=zEbiQpMeSh6Ct5mNqLqAIQ==&amp;utm=site.site-PC-42166.1024-pc-wsg-secondLevelPage-front.1.72cc2f00c0bd11eeb36aab028ea6f0fd" TargetMode="External"/><Relationship Id="rId44" Type="http://schemas.openxmlformats.org/officeDocument/2006/relationships/hyperlink" Target="http://www.ggzykashi.cn/jyxx/001001/001001004/20240308/77bbff58-282d-4ed6-b905-56cb329e23a1.html" TargetMode="External"/><Relationship Id="rId43" Type="http://schemas.openxmlformats.org/officeDocument/2006/relationships/hyperlink" Target="http://www.ggzykashi.cn/jyxx/001001/001001001/20240207/df14d8d5-3867-4039-9d5a-d780aa96f668.html" TargetMode="External"/><Relationship Id="rId42" Type="http://schemas.openxmlformats.org/officeDocument/2006/relationships/hyperlink" Target="http://www.ggzykashi.cn/jyxx/001001/001001001/20240220/d29e723b-f786-4c42-a845-3246ed526b87.html" TargetMode="External"/><Relationship Id="rId41" Type="http://schemas.openxmlformats.org/officeDocument/2006/relationships/hyperlink" Target="http://www.ggzykashi.cn/jyxx/001001/001001003/20240311/e0040283-3ae8-4cd7-99af-eae13e15ff53.html" TargetMode="External"/><Relationship Id="rId40" Type="http://schemas.openxmlformats.org/officeDocument/2006/relationships/hyperlink" Target="http://www.ggzykashi.cn/jyxx/001001/001001001/20240209/3ede1663-944f-46e5-bf0d-dc995d10094a.html" TargetMode="External"/><Relationship Id="rId4" Type="http://schemas.openxmlformats.org/officeDocument/2006/relationships/hyperlink" Target="http://www.ccgp-xinjiang.gov.cn/site/detail?parentId=3661&amp;articleId=VeGLKi8Uv56M/SvgJBCsWA==&amp;utm=site.site-PC-42166.1024-pc-wsg-secondLevelPage-front.19.7df9eea0c0b111eebaac919c595a9b38" TargetMode="External"/><Relationship Id="rId39" Type="http://schemas.openxmlformats.org/officeDocument/2006/relationships/hyperlink" Target="http://www.ccgp-xinjiang.gov.cn/site/detail?parentId=3661&amp;articleId=Qlmm/4pNtm+uY16BDRqoJQ==&amp;utm=site.site-PC-42166.1024-pc-wsg-secondLevelPage-front.1.655f7e50bb5711ee86cc0d12f0d9ca66" TargetMode="External"/><Relationship Id="rId38" Type="http://schemas.openxmlformats.org/officeDocument/2006/relationships/hyperlink" Target="http://www.ggzykashi.cn/jyxx/001001/001001003/20240312/55cfb2b5-3c57-4497-8038-f293a2dc61a6.html" TargetMode="External"/><Relationship Id="rId37" Type="http://schemas.openxmlformats.org/officeDocument/2006/relationships/hyperlink" Target="http://www.ggzykashi.cn/jyxx/001001/001001001/20240208/dc3a26b4-2779-4038-a89a-75341394dfb3.html" TargetMode="External"/><Relationship Id="rId36" Type="http://schemas.openxmlformats.org/officeDocument/2006/relationships/hyperlink" Target="http://www.ggzykashi.cn/jyxx/001001/001001001/20240207/c93d9ba7-ad79-4b84-baf3-b8b79bdbe90d.html" TargetMode="External"/><Relationship Id="rId35" Type="http://schemas.openxmlformats.org/officeDocument/2006/relationships/hyperlink" Target="http://www.ggzykashi.cn/jyxx/001001/001001004/20240311/328523ea-b859-4ac8-a8c4-46b5118c7f14.html" TargetMode="External"/><Relationship Id="rId34" Type="http://schemas.openxmlformats.org/officeDocument/2006/relationships/hyperlink" Target="http://www.ggzykashi.cn/jyxx/001001/001001001/20240207/81139db7-08ef-4d27-a122-4ca198f792b4.html" TargetMode="External"/><Relationship Id="rId33" Type="http://schemas.openxmlformats.org/officeDocument/2006/relationships/hyperlink" Target="http://www.ggzykashi.cn/jyx%20x/001002/001002001/20240227/e7fe869f-2452-493d-ac3d-5971a7f593c4.html" TargetMode="External"/><Relationship Id="rId32" Type="http://schemas.openxmlformats.org/officeDocument/2006/relationships/hyperlink" Target="http://www.ggzykashi.cn/jyxx/001001/001001001/20240229/444cf3dd-b820-473c-a4ee-fe779de77256.html" TargetMode="External"/><Relationship Id="rId31" Type="http://schemas.openxmlformats.org/officeDocument/2006/relationships/hyperlink" Target="http://www.ggzykashi.cn/jyxx/001008/001008004/20240318/e83b539b-bc1f-48d8-b8e8-14e1383b3cd3.html" TargetMode="External"/><Relationship Id="rId30" Type="http://schemas.openxmlformats.org/officeDocument/2006/relationships/hyperlink" Target="http://www.ggzykashi.cn/jyxx/001008/001008001/20240222/1ab0dfa7-3caf-44b1-917d-b2215972314a.html" TargetMode="External"/><Relationship Id="rId3" Type="http://schemas.openxmlformats.org/officeDocument/2006/relationships/hyperlink" Target="http://www.ccgp-xinjiang.gov.cn/site/detail?categoryCode=ZcyAnnouncement&amp;parentId=3661&amp;articleId=CM/qTAucAIbSf72+5iSU/w==&amp;utm=site.site-PC-42169.1045-pc-wsg-mainSearchPage-front.2.14e49700bb5a11ee8400872d0f2c803a" TargetMode="External"/><Relationship Id="rId29" Type="http://schemas.openxmlformats.org/officeDocument/2006/relationships/hyperlink" Target="http://www.ggzykashi.cn/jyxx/001001/001001001/20240308/6d64a7d0-d853-4bb8-a330-c92047568b20.html" TargetMode="External"/><Relationship Id="rId28" Type="http://schemas.openxmlformats.org/officeDocument/2006/relationships/hyperlink" Target="http://www.ggzykashi.cn/jyxx/001003/001003001/20240223/21d0b7c8-b028-42e9-abd8-40861a3fcd68.html" TargetMode="External"/><Relationship Id="rId27" Type="http://schemas.openxmlformats.org/officeDocument/2006/relationships/hyperlink" Target="http://www.ggzykashi.cn/jyxx/001001/001001001/20240304/a1c1ccb3-848a-4f39-9838-5a4e5f63a18b.html" TargetMode="External"/><Relationship Id="rId26" Type="http://schemas.openxmlformats.org/officeDocument/2006/relationships/hyperlink" Target="http://www.ggzykashi.cn/jyxx/001001/001001001/20240229/40acfd15-a2ae-43d6-92a0-8518e47b697c.html" TargetMode="External"/><Relationship Id="rId25" Type="http://schemas.openxmlformats.org/officeDocument/2006/relationships/hyperlink" Target="http://www.ggzykashi.cn/jyxx/001001/001001001/20240229/bc11d416-fd18-4aed-b953-c1aa9dce4979.html" TargetMode="External"/><Relationship Id="rId24" Type="http://schemas.openxmlformats.org/officeDocument/2006/relationships/hyperlink" Target="http://www.ggzykashi.cn/jyxx/001001/001001001/20240305/cc5cf207-e12c-4475-9ed0-09c0a5e80c04.html" TargetMode="External"/><Relationship Id="rId23" Type="http://schemas.openxmlformats.org/officeDocument/2006/relationships/hyperlink" Target="http://www.ccgp-xinjiang.gov.cn/site/detail?parentId=3661&amp;articleId=GS7EZFFcv37uai8pKMo3iA==&amp;utm=site.site-PC-42166.1024-pc-wsg-secondLevelPage-front.11.c4a30930e2ae11ee992cd91aea0a3021" TargetMode="External"/><Relationship Id="rId22" Type="http://schemas.openxmlformats.org/officeDocument/2006/relationships/hyperlink" Target="http://www.ggzykashi.cn/jyxx/001001/001001001/20240229/9e5d74b9-4489-4307-b463-5cbc6417aa8e.html" TargetMode="External"/><Relationship Id="rId21" Type="http://schemas.openxmlformats.org/officeDocument/2006/relationships/hyperlink" Target="http://www.ggzykashi.cn/jyxx/001001/001001001/20240308/6f307c4b-452a-4eac-a398-cb287341af70.html" TargetMode="External"/><Relationship Id="rId20" Type="http://schemas.openxmlformats.org/officeDocument/2006/relationships/hyperlink" Target="http://www.ggzykashi.cn/jyxx/001008/001008004/20240306/fc7f26b4-4931-44d6-83d9-3fee7d9ac5d3.html" TargetMode="External"/><Relationship Id="rId2" Type="http://schemas.openxmlformats.org/officeDocument/2006/relationships/hyperlink" Target="http://www.ccgp-xinjiang.gov.cn/site/detail?categoryCode=ZcyAnnouncement&amp;parentId=3661&amp;articleId=z/tjAiKQ1V/8UZ93TMMCrg==&amp;utm=site.site-PC-42169.1045-pc-wsg-mainSearchPage-front.1.14e49700bb5a11ee8400872d0f2c803a" TargetMode="External"/><Relationship Id="rId19" Type="http://schemas.openxmlformats.org/officeDocument/2006/relationships/hyperlink" Target="http://www.ggzykashi.cn/jyxx/001008/001008001/20240206/ad24f3f8-e339-4592-89a3-a2fd88587861.html" TargetMode="External"/><Relationship Id="rId18" Type="http://schemas.openxmlformats.org/officeDocument/2006/relationships/hyperlink" Target="http://www.ggzykashi.cn/jyxx/001008/001008004/20240308/1170c1a9-545a-4464-9957-5186555d764a.html" TargetMode="External"/><Relationship Id="rId17" Type="http://schemas.openxmlformats.org/officeDocument/2006/relationships/hyperlink" Target="http://www.ccgp-xinjiang.gov.cn/site/detail?categoryCode=ZcyAnnouncement&amp;parentId=3661&amp;articleId=sFQJ4YPMGIIhY/kVAinnJw==&amp;utm=site.site-PC-42169.1045-pc-wsg-mainSearchPage-front.16.0bf5c6d0e5d711eea6cd0d3b07b580e3" TargetMode="External"/><Relationship Id="rId16" Type="http://schemas.openxmlformats.org/officeDocument/2006/relationships/hyperlink" Target="http://www.ggzykashi.cn/jyxx/001008/001008001/20240220/eae81dbe-540f-4572-8547-1e2ea3e99906.html" TargetMode="External"/><Relationship Id="rId15" Type="http://schemas.openxmlformats.org/officeDocument/2006/relationships/hyperlink" Target="http://www.ggzykashi.cn/jyxx/001008/001008004/20240318/a54ea0c4-24df-482b-83e5-c7d381870f82.html" TargetMode="External"/><Relationship Id="rId14" Type="http://schemas.openxmlformats.org/officeDocument/2006/relationships/hyperlink" Target="http://www.ccgp-xinjiang.gov.cn/site/detail?categoryCode=ZcyAnnouncement&amp;parentId=3661&amp;articleId=hoAR4DPktj4hqQHztnGOFw==&amp;utm=site.site-PC-42169.1045-pc-wsg-mainSearchPage-front.2.0bf5c6d0e5d711eea6cd0d3b07b580e3" TargetMode="External"/><Relationship Id="rId13" Type="http://schemas.openxmlformats.org/officeDocument/2006/relationships/hyperlink" Target="http://www.ccgp-xinjiang.gov.cn/site/detail?categoryCode=ZcyAnnouncement&amp;parentId=3661&amp;articleId=I0OytFmue5GiLNq+ZzA4Fw==&amp;utm=site.site-PC-42169.1045-pc-wsg-mainSearchPage-front.2.0bf5c6d0e5d711eea6cd0d3b07b580e3" TargetMode="External"/><Relationship Id="rId12" Type="http://schemas.openxmlformats.org/officeDocument/2006/relationships/hyperlink" Target="http://www.ggzykashi.cn/jyxx/001001/001001001/20240308/66b1a908-6db9-4e18-bd04-7d8724ff15bd.html" TargetMode="External"/><Relationship Id="rId11" Type="http://schemas.openxmlformats.org/officeDocument/2006/relationships/hyperlink" Target="http://www.ccgp-xinjiang.gov.cn/site/detail?parentId=3661&amp;articleId=seM9/q52xmpaJEM8nFHEaQ==&amp;utm=site.site-PC-42166.1024-pc-wsg-secondLevelPage-front.1.6f92ce40c70511eeb2234b52cab69d2c" TargetMode="External"/><Relationship Id="rId10" Type="http://schemas.openxmlformats.org/officeDocument/2006/relationships/hyperlink" Target="http://www.ggzykashi.cn/jyxx/001008/001008001/20240207/ce78a4cf-c088-4f4d-9100-070704070438.html" TargetMode="External"/><Relationship Id="rId1" Type="http://schemas.openxmlformats.org/officeDocument/2006/relationships/hyperlink" Target="http://www.ccgp-xinjiang.gov.cn/site/detail?categoryCode=ZcyAnnouncement&amp;parentId=3661&amp;articleId=cADemAaHOP43ibv1x9xOig==&amp;utm=site.site-PC-42169.1045-pc-wsg-mainSearchPage-front.1.be12fad0e66e11eebfda5f4a09d8c66b" TargetMode="External"/></Relationships>
</file>

<file path=xl/worksheets/_rels/sheet5.xml.rels><?xml version="1.0" encoding="UTF-8" standalone="yes"?>
<Relationships xmlns="http://schemas.openxmlformats.org/package/2006/relationships"><Relationship Id="rId90" Type="http://schemas.openxmlformats.org/officeDocument/2006/relationships/hyperlink" Target="http://www.ggzykashi.cn/jyxx/001001/001001004/20240526/4d6d1a1b-29df-46e6-8663-9455fbaaf453.html" TargetMode="External"/><Relationship Id="rId9" Type="http://schemas.openxmlformats.org/officeDocument/2006/relationships/hyperlink" Target="http://www.ccgp-xinjiang.gov.cn/luban/detail?parentId=3661&amp;articleId=aMUPgfQe6iZyCUYia8chVA==&amp;utm=app-announcement-front.189f5f89.0.0.95f48d50c41a11eebfe6333df37b0173" TargetMode="External"/><Relationship Id="rId89" Type="http://schemas.openxmlformats.org/officeDocument/2006/relationships/hyperlink" Target="http://www.ccgp-xinjiang.gov.cn/site/detail?categoryCode=ZcyAnnouncement&amp;parentId=3661&amp;articleId=EBMrvwXpbvwGUHO4h0SX6A==&amp;utm=site.site-PC-42169.1045-pc-wsg-mainSearchPage-front.6.1e82e24019af11ef9433ff95c41b1833" TargetMode="External"/><Relationship Id="rId88" Type="http://schemas.openxmlformats.org/officeDocument/2006/relationships/hyperlink" Target="http://www.ggzykashi.cn/jyxx/001001/001001004/20240523/94a25ddc-114f-4489-8ca7-87fc4285c349.html" TargetMode="External"/><Relationship Id="rId87" Type="http://schemas.openxmlformats.org/officeDocument/2006/relationships/hyperlink" Target="http://www.ccgp-xinjiang.gov.cn/site/detail?categoryCode=ZcyAnnouncement&amp;parentId=3661&amp;articleId=nVcYLB+8+9eMtKlwOfXE6Q==&amp;utm=site.site-PC-42169.1045-pc-wsg-mainSearchPage-front.16.2f86e9e015a611ef993ce13b0ac0bc0a" TargetMode="External"/><Relationship Id="rId86" Type="http://schemas.openxmlformats.org/officeDocument/2006/relationships/hyperlink" Target="http://www.ccgp-xinjiang.gov.cn/site/detail?categoryCode=ZcyAnnouncement&amp;parentId=3661&amp;articleId=79viIo8x4Jae+4xLA83uCQ==&amp;utm=site.site-PC-42169.1045-pc-wsg-mainSearchPage-front.1.2f86e9e015a611ef993ce13b0ac0bc0a" TargetMode="External"/><Relationship Id="rId85" Type="http://schemas.openxmlformats.org/officeDocument/2006/relationships/hyperlink" Target="http://www.ggzykashi.cn/jyxx/001003/001003004/20240517/0e278d35-d45d-46d0-9dad-9795ac34756c.html" TargetMode="External"/><Relationship Id="rId84" Type="http://schemas.openxmlformats.org/officeDocument/2006/relationships/hyperlink" Target="http://www.ggzykashi.cn/jyxx/001008/001008004/20240520/f9013d11-f9aa-41a0-978b-882b1ec873b6.html" TargetMode="External"/><Relationship Id="rId83" Type="http://schemas.openxmlformats.org/officeDocument/2006/relationships/hyperlink" Target="http://www.ggzykashi.cn/jyxx/001001/001001001/20240426/a335cbd4-06e2-436f-abe1-a9342c5aa7ba.html" TargetMode="External"/><Relationship Id="rId82" Type="http://schemas.openxmlformats.org/officeDocument/2006/relationships/hyperlink" Target="http://www.ccgp-xinjiang.gov.cn/site/detail?categoryCode=ZcyAnnouncement&amp;parentId=3661&amp;articleId=A3s2DD8153KTihrjj7xB4w==&amp;utm=site.site-PC-42169.1045-pc-wsg-mainSearchPage-front.1.a0dba40003a911ef8652cfecacc698a0" TargetMode="External"/><Relationship Id="rId81" Type="http://schemas.openxmlformats.org/officeDocument/2006/relationships/hyperlink" Target="http://www.ggzykashi.cn/jyxx/001001/001001001/20240425/8c58f8f6-4b36-49f0-bb53-9297656e1e74.html" TargetMode="External"/><Relationship Id="rId80" Type="http://schemas.openxmlformats.org/officeDocument/2006/relationships/hyperlink" Target="http://www.ccgp-xinjiang.gov.cn/site/detail?parentId=3661&amp;articleId=ffRfTcxVYPR9NBPIXT2eIA==&amp;utm=site.site-PC-42166.1024-pc-wsg-secondLevelPage-front.1.b2551b10015311ef9b2eef55c9c70f39" TargetMode="External"/><Relationship Id="rId8" Type="http://schemas.openxmlformats.org/officeDocument/2006/relationships/hyperlink" Target="https://www.zcygov.cn/pandora-index/#/purchase-intention/detail?id=34076" TargetMode="External"/><Relationship Id="rId79" Type="http://schemas.openxmlformats.org/officeDocument/2006/relationships/hyperlink" Target="http://www.ggzykashi.cn/jyxx/001003/001003001/20240423/ab1cb6d1-d442-4070-b0bc-17b95cb914c9.html" TargetMode="External"/><Relationship Id="rId78" Type="http://schemas.openxmlformats.org/officeDocument/2006/relationships/hyperlink" Target="http://www.ggzykashi.cn/jyxx/001008/001008001/20240422/75abf223-3f08-4133-a925-23424e4b6060.html" TargetMode="External"/><Relationship Id="rId77" Type="http://schemas.openxmlformats.org/officeDocument/2006/relationships/hyperlink" Target="http://www.ccgp-xinjiang.gov.cn/site/detail?categoryCode=ZcyAnnouncement&amp;parentId=3661&amp;articleId=yknJ6CpDsEv203nvkldZxQ==&amp;utm=site.site-PC-42169.1045-pc-wsg-mainSearchPage-front.1.a376a4a0005011efbfc297e668ff4278" TargetMode="External"/><Relationship Id="rId76" Type="http://schemas.openxmlformats.org/officeDocument/2006/relationships/hyperlink" Target="http://www.ggzykashi.cn/jyxx/001001/001001004/20240415/b6180ff1-77d7-420f-823f-86290e8c91d8.html" TargetMode="External"/><Relationship Id="rId75" Type="http://schemas.openxmlformats.org/officeDocument/2006/relationships/hyperlink" Target="http://www.ccgp-xinjiang.gov.cn/site/detail?categoryCode=ZcyAnnouncement&amp;parentId=3661&amp;articleId=j5LJ2hD2hxUHZxtsgcDXZQ==&amp;utm=site.site-PC-42169.1045-pc-wsg-mainSearchPage-front.4.552c6120f65c11eeb6286d59a880f591" TargetMode="External"/><Relationship Id="rId74" Type="http://schemas.openxmlformats.org/officeDocument/2006/relationships/hyperlink" Target="http://www.ggzykashi.cn/jyxx/001001/001001004/20240411/830ce286-9f68-4c60-bfc5-06bd98c71d3d.html" TargetMode="External"/><Relationship Id="rId73" Type="http://schemas.openxmlformats.org/officeDocument/2006/relationships/hyperlink" Target="http://www.ggzykashi.cn/jyxx/001001/001001004/20240407/c7b33bed-41b7-4622-bf5a-0579185e1792.html" TargetMode="External"/><Relationship Id="rId72" Type="http://schemas.openxmlformats.org/officeDocument/2006/relationships/hyperlink" Target="http://www.ggzykashi.cn/jyxx/001001/001001004/20240407/1aacabaa-2556-4a4a-9c48-71f5aa056e8b.html" TargetMode="External"/><Relationship Id="rId71" Type="http://schemas.openxmlformats.org/officeDocument/2006/relationships/hyperlink" Target="http://www.ccgp-xinjiang.gov.cn/site/detail?categoryCode=ZcyAnnouncement&amp;parentId=3661&amp;articleId=BVCcyXNDalzD0kzGOhcCPw==&amp;utm=site.site-PC-42169.1045-pc-wsg-mainSearchPage-front.1.f53a34e0f55211eebe42370088056eee" TargetMode="External"/><Relationship Id="rId70" Type="http://schemas.openxmlformats.org/officeDocument/2006/relationships/hyperlink" Target="http://www.ggzykashi.cn/jyxx/001001/001001004/20240415/1439ba66-190b-4057-87ed-441ffd9c5f7d.html" TargetMode="External"/><Relationship Id="rId7" Type="http://schemas.openxmlformats.org/officeDocument/2006/relationships/hyperlink" Target="http://www.ccgp-xinjiang.gov.cn/site/detail?parentId=3661&amp;articleId=R84W7gQOmnv5Zeft7pAytg==&amp;utm=site.site-PC-42166.1024-pc-wsg-secondLevelPage-front.3.0c2b02f0bd9b11ee8f004ba04257bcd3" TargetMode="External"/><Relationship Id="rId69" Type="http://schemas.openxmlformats.org/officeDocument/2006/relationships/hyperlink" Target="http://www.ggzykashi.cn/jyxx/001001/001001004/20240329/afcd35e9-f18d-4cbb-91f9-d77cbb187080.html" TargetMode="External"/><Relationship Id="rId68" Type="http://schemas.openxmlformats.org/officeDocument/2006/relationships/hyperlink" Target="http://www.ggzykashi.cn/jyxx/001001/001001006/20240327/4c0f4ea9-a045-43f5-b26d-85ff1b2f9b29.html" TargetMode="External"/><Relationship Id="rId67" Type="http://schemas.openxmlformats.org/officeDocument/2006/relationships/hyperlink" Target="http://www.ggzykashi.cn/jyxx/001002/001002004/20240326/10601998-f889-4356-b5d4-70de3a60257d.html" TargetMode="External"/><Relationship Id="rId66" Type="http://schemas.openxmlformats.org/officeDocument/2006/relationships/hyperlink" Target="http://www.ggzykashi.cn/jyxx/001001/001001004/20240329/a313d3b6-df86-4d0d-af65-5bd1c1e9319f.html" TargetMode="External"/><Relationship Id="rId65" Type="http://schemas.openxmlformats.org/officeDocument/2006/relationships/hyperlink" Target="http://www.ggzykashi.cn/jyxx/001001/001001004/20240325/0cb7288d-628a-45ed-95d9-f5dc7301b8e6.html" TargetMode="External"/><Relationship Id="rId64" Type="http://schemas.openxmlformats.org/officeDocument/2006/relationships/hyperlink" Target="http://www.ggzykashi.cn/jyxx/001001/001001004/20240401/3dac34fc-4730-4412-b78b-c7864e8ae3b2.html" TargetMode="External"/><Relationship Id="rId63" Type="http://schemas.openxmlformats.org/officeDocument/2006/relationships/hyperlink" Target="http://www.ggzykashi.cn/jyxx/001003/001003004/20240323/37b573dc-1c2c-489e-a1e4-3a2fcf1f497c.html" TargetMode="External"/><Relationship Id="rId62" Type="http://schemas.openxmlformats.org/officeDocument/2006/relationships/hyperlink" Target="http://www.ggzykashi.cn/jyxx/001001/001001004/20240329/c71cf2c7-1a8c-403f-a1f5-7ba38b3eafd3.html" TargetMode="External"/><Relationship Id="rId61" Type="http://schemas.openxmlformats.org/officeDocument/2006/relationships/hyperlink" Target="http://www.ccgp-xinjiang.gov.cn/site/detail?parentId=3661&amp;articleId=UCmXdI34GrRL+UFGITJmWQ==&amp;utm=site.site-PC-42166.1024-pc-wsg-secondLevelPage-front.3.7cd53870d13e11eea1be259a46221578" TargetMode="External"/><Relationship Id="rId60" Type="http://schemas.openxmlformats.org/officeDocument/2006/relationships/hyperlink" Target="http://www.ccgp-xinjiang.gov.cn/site/detail?categoryCode=ZcyAnnouncement&amp;parentId=3661&amp;articleId=kPIcWMagf7DDG3ZYSwrQpA==&amp;utm=site.site-PC-42169.1045-pc-wsg-mainSearchPage-front.46.7fa32590e67311ee8f1ed3573423d396" TargetMode="External"/><Relationship Id="rId6" Type="http://schemas.openxmlformats.org/officeDocument/2006/relationships/hyperlink" Target="http://www.ccgp-xinjiang.gov.cn/site/detail?parentId=3661&amp;articleId=gWUcjmk6KWUbNZ6xjqdU3Q==&amp;utm=site.site-PC-42166.1024-pc-wsg-secondLevelPage-front.2.f77e0af0bd9a11ee947d63c19f9e9543" TargetMode="External"/><Relationship Id="rId59" Type="http://schemas.openxmlformats.org/officeDocument/2006/relationships/hyperlink" Target="http://www.ccgp-xinjiang.gov.cn/site/detail?categoryCode=ZcyAnnouncement&amp;parentId=3661&amp;articleId=znx+TTX3uzbtRlY2rXYdXw==&amp;utm=site.site-PC-42169.1045-pc-wsg-mainSearchPage-front.16.7fa32590e67311ee8f1ed3573423d396" TargetMode="External"/><Relationship Id="rId58" Type="http://schemas.openxmlformats.org/officeDocument/2006/relationships/hyperlink" Target="http://www.ggzykashi.cn/jyxx/001003/001003001/20240222/cfa80234-26f4-4b15-b6a7-24c25e40c79a.html" TargetMode="External"/><Relationship Id="rId57" Type="http://schemas.openxmlformats.org/officeDocument/2006/relationships/hyperlink" Target="http://www.ggzykashi.cn/jyxx/001003/001003004/20240318/9cb0a75f-925b-4e16-857e-07e05ecae61e.html" TargetMode="External"/><Relationship Id="rId56" Type="http://schemas.openxmlformats.org/officeDocument/2006/relationships/hyperlink" Target="http://www.ccgp-xinjiang.gov.cn/site/detail?categoryCode=ZcyAnnouncement&amp;parentId=3661&amp;articleId=JIci9WtvN2kcJwwgzyQLGg==&amp;utm=site.site-PC-42169.1045-pc-wsg-mainSearchPage-front.2.7fa32590e67311ee8f1ed3573423d396" TargetMode="External"/><Relationship Id="rId55" Type="http://schemas.openxmlformats.org/officeDocument/2006/relationships/hyperlink" Target="http://www.ccgp-xinjiang.gov.cn/site/detail?categoryCode=ZcyAnnouncement&amp;parentId=3661&amp;articleId=7DW9rmF0H++H75GbZzohvA==&amp;utm=site.site-PC-42169.1045-pc-wsg-mainSearchPage-front.2.7fa32590e67311ee8f1ed3573423d396" TargetMode="External"/><Relationship Id="rId54" Type="http://schemas.openxmlformats.org/officeDocument/2006/relationships/hyperlink" Target="http://www.ccgp-xinjiang.gov.cn/luban/detail?parentId=3661&amp;articleId=v0336FkGXB3P/edchcqOPg==&amp;utm=app-announcement-front.189f5f89.0.0.95f48d50c41a11eebfe6333df37b0173" TargetMode="External"/><Relationship Id="rId53" Type="http://schemas.openxmlformats.org/officeDocument/2006/relationships/hyperlink" Target="http://www.ccgp-xinjiang.gov.cn/site/detail?categoryCode=ZcyAnnouncement&amp;parentId=3661&amp;articleId=tBlP6MJL4BPqmA/HK08aGQ==&amp;utm=site.site-PC-42169.1045-pc-wsg-mainSearchPage-front.1.b5584d20e67111eebefe57c9b576752c" TargetMode="External"/><Relationship Id="rId52" Type="http://schemas.openxmlformats.org/officeDocument/2006/relationships/hyperlink" Target="http://www.ccgp-xinjiang.gov.cn/site/detail?categoryCode=ZcyAnnouncement&amp;parentId=3661&amp;articleId=sB/K4hoE91LKyPXJfCDbjw==&amp;utm=site.site-PC-42169.1045-pc-wsg-mainSearchPage-front.1.b5584d20e67111eebefe57c9b576752c" TargetMode="External"/><Relationship Id="rId51" Type="http://schemas.openxmlformats.org/officeDocument/2006/relationships/hyperlink" Target="http://www.ccgp-xinjiang.gov.cn/site/detail?parentId=3661&amp;articleId=J34MBvn31UnhwF9a368UBg==&amp;utm=site.site-PC-42166.1024-pc-wsg-secondLevelPage-front.1.b0fcc420e1f011ee8b5645e889896cc1" TargetMode="External"/><Relationship Id="rId50" Type="http://schemas.openxmlformats.org/officeDocument/2006/relationships/hyperlink" Target="http://www.ccgp-xinjiang.gov.cn/site/detail?parentId=3661&amp;articleId=2cHW/Uc1W9I6TD8dHBPE1w==&amp;utm=site.site-PC-42166.1024-pc-wsg-secondLevelPage-front.7.06f44b70e04611eeaa51c9085b697f7a" TargetMode="External"/><Relationship Id="rId5" Type="http://schemas.openxmlformats.org/officeDocument/2006/relationships/hyperlink" Target="http://www.ccgp-xinjiang.gov.cn/site/detail?parentId=3661&amp;articleId=VeGLKi8Uv56M/SvgJBCsWA==&amp;utm=site.site-PC-42166.1024-pc-wsg-secondLevelPage-front.19.7df9eea0c0b111eebaac919c595a9b38" TargetMode="External"/><Relationship Id="rId49" Type="http://schemas.openxmlformats.org/officeDocument/2006/relationships/hyperlink" Target="http://www.ccgp-xinjiang.gov.cn/site/detail?parentId=3661&amp;articleId=mUAMfCpeIWdeS0fbqZn5Ow==&amp;utm=site.site-PC-42166.1024-pc-wsg-secondLevelPage-front.2.dbf8b880d77511eebfe5934cfea4f326" TargetMode="External"/><Relationship Id="rId48" Type="http://schemas.openxmlformats.org/officeDocument/2006/relationships/hyperlink" Target="http://www.ccgp-xinjiang.gov.cn/site/detail?parentId=3661&amp;articleId=XhebiWW50eW7bVUVn0wT5g==&amp;utm=site.site-PC-42166.1024-pc-wsg-secondLevelPage-front.11.5d5d8e40c3ea11ee9032ffc50de9f0c8" TargetMode="External"/><Relationship Id="rId47" Type="http://schemas.openxmlformats.org/officeDocument/2006/relationships/hyperlink" Target="http://www.ccgp-xinjiang.gov.cn/site/detail?parentId=3661&amp;articleId=zEbiQpMeSh6Ct5mNqLqAIQ==&amp;utm=site.site-PC-42166.1024-pc-wsg-secondLevelPage-front.1.72cc2f00c0bd11eeb36aab028ea6f0fd" TargetMode="External"/><Relationship Id="rId46" Type="http://schemas.openxmlformats.org/officeDocument/2006/relationships/hyperlink" Target="http://www.ggzykashi.cn/jyxx/001001/001001004/20240308/77bbff58-282d-4ed6-b905-56cb329e23a1.html" TargetMode="External"/><Relationship Id="rId45" Type="http://schemas.openxmlformats.org/officeDocument/2006/relationships/hyperlink" Target="http://www.ggzykashi.cn/jyxx/001001/001001001/20240207/df14d8d5-3867-4039-9d5a-d780aa96f668.html" TargetMode="External"/><Relationship Id="rId44" Type="http://schemas.openxmlformats.org/officeDocument/2006/relationships/hyperlink" Target="http://www.ggzykashi.cn/jyxx/001001/001001001/20240220/d29e723b-f786-4c42-a845-3246ed526b87.html" TargetMode="External"/><Relationship Id="rId43" Type="http://schemas.openxmlformats.org/officeDocument/2006/relationships/hyperlink" Target="http://www.ggzykashi.cn/jyxx/001001/001001003/20240311/e0040283-3ae8-4cd7-99af-eae13e15ff53.html" TargetMode="External"/><Relationship Id="rId42" Type="http://schemas.openxmlformats.org/officeDocument/2006/relationships/hyperlink" Target="http://www.ggzykashi.cn/jyxx/001001/001001001/20240209/3ede1663-944f-46e5-bf0d-dc995d10094a.html" TargetMode="External"/><Relationship Id="rId41" Type="http://schemas.openxmlformats.org/officeDocument/2006/relationships/hyperlink" Target="http://www.ccgp-xinjiang.gov.cn/site/detail?parentId=3661&amp;articleId=Qlmm/4pNtm+uY16BDRqoJQ==&amp;utm=site.site-PC-42166.1024-pc-wsg-secondLevelPage-front.1.655f7e50bb5711ee86cc0d12f0d9ca66" TargetMode="External"/><Relationship Id="rId40" Type="http://schemas.openxmlformats.org/officeDocument/2006/relationships/hyperlink" Target="http://www.ggzykashi.cn/jyxx/001001/001001003/20240312/55cfb2b5-3c57-4497-8038-f293a2dc61a6.html" TargetMode="External"/><Relationship Id="rId4" Type="http://schemas.openxmlformats.org/officeDocument/2006/relationships/hyperlink" Target="http://www.ccgp-xinjiang.gov.cn/site/detail?categoryCode=ZcyAnnouncement&amp;parentId=3661&amp;articleId=CM/qTAucAIbSf72+5iSU/w==&amp;utm=site.site-PC-42169.1045-pc-wsg-mainSearchPage-front.2.14e49700bb5a11ee8400872d0f2c803a" TargetMode="External"/><Relationship Id="rId39" Type="http://schemas.openxmlformats.org/officeDocument/2006/relationships/hyperlink" Target="http://www.ggzykashi.cn/jyxx/001001/001001001/20240208/dc3a26b4-2779-4038-a89a-75341394dfb3.html" TargetMode="External"/><Relationship Id="rId38" Type="http://schemas.openxmlformats.org/officeDocument/2006/relationships/hyperlink" Target="http://www.ggzykashi.cn/jyxx/001001/001001001/20240207/c93d9ba7-ad79-4b84-baf3-b8b79bdbe90d.html" TargetMode="External"/><Relationship Id="rId37" Type="http://schemas.openxmlformats.org/officeDocument/2006/relationships/hyperlink" Target="http://www.ggzykashi.cn/jyxx/001001/001001004/20240311/328523ea-b859-4ac8-a8c4-46b5118c7f14.html" TargetMode="External"/><Relationship Id="rId36" Type="http://schemas.openxmlformats.org/officeDocument/2006/relationships/hyperlink" Target="http://www.ggzykashi.cn/jyxx/001001/001001001/20240207/81139db7-08ef-4d27-a122-4ca198f792b4.html" TargetMode="External"/><Relationship Id="rId35" Type="http://schemas.openxmlformats.org/officeDocument/2006/relationships/hyperlink" Target="http://www.ggzykashi.cn/jyx%20x/001002/001002001/20240227/e7fe869f-2452-493d-ac3d-5971a7f593c4.html" TargetMode="External"/><Relationship Id="rId34" Type="http://schemas.openxmlformats.org/officeDocument/2006/relationships/hyperlink" Target="http://www.ggzykashi.cn/jyxx/001001/001001001/20240229/444cf3dd-b820-473c-a4ee-fe779de77256.html" TargetMode="External"/><Relationship Id="rId33" Type="http://schemas.openxmlformats.org/officeDocument/2006/relationships/hyperlink" Target="http://www.ggzykashi.cn/jyxx/001008/001008004/20240318/e83b539b-bc1f-48d8-b8e8-14e1383b3cd3.html" TargetMode="External"/><Relationship Id="rId32" Type="http://schemas.openxmlformats.org/officeDocument/2006/relationships/hyperlink" Target="http://www.ggzykashi.cn/jyxx/001008/001008001/20240222/1ab0dfa7-3caf-44b1-917d-b2215972314a.html" TargetMode="External"/><Relationship Id="rId31" Type="http://schemas.openxmlformats.org/officeDocument/2006/relationships/hyperlink" Target="http://www.ccgp-xinjiang.gov.cn/site/detail?parentId=3661&amp;articleId=3GZvaaUebdItwoNjKY4BmA==&amp;utm=site.site-PC-42166.1024-pc-wsg-secondLevelPage-front.17.e0f260c0e40e11eea77619d434d0a1d1" TargetMode="External"/><Relationship Id="rId30" Type="http://schemas.openxmlformats.org/officeDocument/2006/relationships/hyperlink" Target="http://www.ggzykashi.cn/jyxx/001001/001001001/20240308/6d64a7d0-d853-4bb8-a330-c92047568b20.html" TargetMode="External"/><Relationship Id="rId3" Type="http://schemas.openxmlformats.org/officeDocument/2006/relationships/hyperlink" Target="http://www.ccgp-xinjiang.gov.cn/site/detail?categoryCode=ZcyAnnouncement&amp;parentId=3661&amp;articleId=z/tjAiKQ1V/8UZ93TMMCrg==&amp;utm=site.site-PC-42169.1045-pc-wsg-mainSearchPage-front.1.14e49700bb5a11ee8400872d0f2c803a" TargetMode="External"/><Relationship Id="rId29" Type="http://schemas.openxmlformats.org/officeDocument/2006/relationships/hyperlink" Target="http://www.ggzykashi.cn/jyxx/001003/001003001/20240223/21d0b7c8-b028-42e9-abd8-40861a3fcd68.html" TargetMode="External"/><Relationship Id="rId28" Type="http://schemas.openxmlformats.org/officeDocument/2006/relationships/hyperlink" Target="http://www.ggzykashi.cn/jyxx/001001/001001001/20240304/a1c1ccb3-848a-4f39-9838-5a4e5f63a18b.html" TargetMode="External"/><Relationship Id="rId27" Type="http://schemas.openxmlformats.org/officeDocument/2006/relationships/hyperlink" Target="http://www.ggzykashi.cn/jyxx/001001/001001001/20240229/40acfd15-a2ae-43d6-92a0-8518e47b697c.html" TargetMode="External"/><Relationship Id="rId26" Type="http://schemas.openxmlformats.org/officeDocument/2006/relationships/hyperlink" Target="http://www.ggzykashi.cn/jyxx/001001/001001001/20240229/bc11d416-fd18-4aed-b953-c1aa9dce4979.html" TargetMode="External"/><Relationship Id="rId25" Type="http://schemas.openxmlformats.org/officeDocument/2006/relationships/hyperlink" Target="http://www.ggzykashi.cn/jyxx/001001/001001001/20240305/cc5cf207-e12c-4475-9ed0-09c0a5e80c04.html" TargetMode="External"/><Relationship Id="rId24" Type="http://schemas.openxmlformats.org/officeDocument/2006/relationships/hyperlink" Target="http://www.ccgp-xinjiang.gov.cn/site/detail?parentId=3661&amp;articleId=GS7EZFFcv37uai8pKMo3iA==&amp;utm=site.site-PC-42166.1024-pc-wsg-secondLevelPage-front.11.c4a30930e2ae11ee992cd91aea0a3021" TargetMode="External"/><Relationship Id="rId23" Type="http://schemas.openxmlformats.org/officeDocument/2006/relationships/hyperlink" Target="http://www.ggzykashi.cn/jyxx/001001/001001001/20240229/9e5d74b9-4489-4307-b463-5cbc6417aa8e.html" TargetMode="External"/><Relationship Id="rId22" Type="http://schemas.openxmlformats.org/officeDocument/2006/relationships/hyperlink" Target="http://www.ggzykashi.cn/jyxx/001001/001001001/20240308/6f307c4b-452a-4eac-a398-cb287341af70.html" TargetMode="External"/><Relationship Id="rId21" Type="http://schemas.openxmlformats.org/officeDocument/2006/relationships/hyperlink" Target="http://www.ggzykashi.cn/jyxx/001008/001008004/20240306/fc7f26b4-4931-44d6-83d9-3fee7d9ac5d3.html" TargetMode="External"/><Relationship Id="rId20" Type="http://schemas.openxmlformats.org/officeDocument/2006/relationships/hyperlink" Target="http://www.ggzykashi.cn/jyxx/001008/001008001/20240206/ad24f3f8-e339-4592-89a3-a2fd88587861.html" TargetMode="External"/><Relationship Id="rId2" Type="http://schemas.openxmlformats.org/officeDocument/2006/relationships/hyperlink" Target="http://www.ccgp-xinjiang.gov.cn/site/detail?categoryCode=ZcyAnnouncement&amp;parentId=3661&amp;articleId=cADemAaHOP43ibv1x9xOig==&amp;utm=site.site-PC-42169.1045-pc-wsg-mainSearchPage-front.1.be12fad0e66e11eebfda5f4a09d8c66b" TargetMode="External"/><Relationship Id="rId19" Type="http://schemas.openxmlformats.org/officeDocument/2006/relationships/hyperlink" Target="http://www.ggzykashi.cn/jyxx/001008/001008004/20240308/1170c1a9-545a-4464-9957-5186555d764a.html" TargetMode="External"/><Relationship Id="rId18" Type="http://schemas.openxmlformats.org/officeDocument/2006/relationships/hyperlink" Target="http://www.ccgp-xinjiang.gov.cn/site/detail?categoryCode=ZcyAnnouncement&amp;parentId=3661&amp;articleId=sFQJ4YPMGIIhY/kVAinnJw==&amp;utm=site.site-PC-42169.1045-pc-wsg-mainSearchPage-front.16.0bf5c6d0e5d711eea6cd0d3b07b580e3" TargetMode="External"/><Relationship Id="rId17" Type="http://schemas.openxmlformats.org/officeDocument/2006/relationships/hyperlink" Target="http://www.ggzykashi.cn/jyxx/001008/001008001/20240220/eae81dbe-540f-4572-8547-1e2ea3e99906.html" TargetMode="External"/><Relationship Id="rId16" Type="http://schemas.openxmlformats.org/officeDocument/2006/relationships/hyperlink" Target="http://www.ggzykashi.cn/jyxx/001008/001008004/20240318/a54ea0c4-24df-482b-83e5-c7d381870f82.html" TargetMode="External"/><Relationship Id="rId15" Type="http://schemas.openxmlformats.org/officeDocument/2006/relationships/hyperlink" Target="http://www.ccgp-xinjiang.gov.cn/site/detail?categoryCode=ZcyAnnouncement&amp;parentId=3661&amp;articleId=hoAR4DPktj4hqQHztnGOFw==&amp;utm=site.site-PC-42169.1045-pc-wsg-mainSearchPage-front.2.0bf5c6d0e5d711eea6cd0d3b07b580e3" TargetMode="External"/><Relationship Id="rId14" Type="http://schemas.openxmlformats.org/officeDocument/2006/relationships/hyperlink" Target="http://www.ccgp-xinjiang.gov.cn/site/detail?categoryCode=ZcyAnnouncement&amp;parentId=3661&amp;articleId=I0OytFmue5GiLNq+ZzA4Fw==&amp;utm=site.site-PC-42169.1045-pc-wsg-mainSearchPage-front.2.0bf5c6d0e5d711eea6cd0d3b07b580e3" TargetMode="External"/><Relationship Id="rId13" Type="http://schemas.openxmlformats.org/officeDocument/2006/relationships/hyperlink" Target="http://www.ggzykashi.cn/jyxx/001001/001001001/20240308/66b1a908-6db9-4e18-bd04-7d8724ff15bd.html" TargetMode="External"/><Relationship Id="rId12" Type="http://schemas.openxmlformats.org/officeDocument/2006/relationships/hyperlink" Target="http://www.ccgp-xinjiang.gov.cn/site/detail?parentId=3661&amp;articleId=seM9/q52xmpaJEM8nFHEaQ==&amp;utm=site.site-PC-42166.1024-pc-wsg-secondLevelPage-front.1.6f92ce40c70511eeb2234b52cab69d2c" TargetMode="External"/><Relationship Id="rId11" Type="http://schemas.openxmlformats.org/officeDocument/2006/relationships/hyperlink" Target="http://www.ggzykashi.cn/jyxx/001008/001008001/20240207/ce78a4cf-c088-4f4d-9100-070704070438.html" TargetMode="External"/><Relationship Id="rId10" Type="http://schemas.openxmlformats.org/officeDocument/2006/relationships/hyperlink" Target="http://www.ccgp-xinjiang.gov.cn/site/detail?categoryCode=ZcyAnnouncement&amp;parentId=3661&amp;articleId=2BvWlqyZqdeivf4+XQxDHw==&amp;utm=site.site-PC-42169.1045-pc-wsg-mainSearchPage-front.16.0bf5c6d0e5d711eea6cd0d3b07b580e3" TargetMode="External"/><Relationship Id="rId1" Type="http://schemas.openxmlformats.org/officeDocument/2006/relationships/hyperlink" Target="http://www.ccgp-xinjiang.gov.cn/luban/detail?parentId=3661&amp;articleId=Fh+6rMBDXImHtRe+sJg1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76"/>
  <sheetViews>
    <sheetView zoomScale="40" zoomScaleNormal="40" workbookViewId="0">
      <pane xSplit="6" ySplit="4" topLeftCell="I20" activePane="bottomRight" state="frozen"/>
      <selection/>
      <selection pane="topRight"/>
      <selection pane="bottomLeft"/>
      <selection pane="bottomRight" activeCell="H2" sqref="H2:H4"/>
    </sheetView>
  </sheetViews>
  <sheetFormatPr defaultColWidth="7" defaultRowHeight="13.8"/>
  <cols>
    <col min="1" max="1" width="6.88888888888889" style="125" customWidth="1"/>
    <col min="2" max="2" width="13.6481481481481" style="125" customWidth="1"/>
    <col min="3" max="3" width="25.9259259259259" style="125" customWidth="1"/>
    <col min="4" max="4" width="11.8148148148148" style="125" customWidth="1"/>
    <col min="5" max="5" width="12.3611111111111" style="125" customWidth="1"/>
    <col min="6" max="6" width="10.7037037037037" style="125" customWidth="1"/>
    <col min="7" max="7" width="64.1666666666667" style="125" customWidth="1"/>
    <col min="8" max="8" width="15.3240740740741" style="125" customWidth="1"/>
    <col min="9" max="9" width="126.861111111111" style="125" customWidth="1"/>
    <col min="10" max="10" width="12.6481481481481" style="125" customWidth="1"/>
    <col min="11" max="11" width="15" style="125" customWidth="1"/>
    <col min="12" max="12" width="13.6388888888889" style="125" customWidth="1"/>
    <col min="13" max="13" width="16.1666666666667" style="125" customWidth="1"/>
    <col min="14" max="14" width="13.0740740740741" style="125" customWidth="1"/>
    <col min="15" max="15" width="11.5" style="125" customWidth="1"/>
    <col min="16" max="16" width="9.41666666666667" style="125" customWidth="1"/>
    <col min="17" max="17" width="10.6851851851852" style="125" customWidth="1"/>
    <col min="18" max="18" width="10.8148148148148" style="125" customWidth="1"/>
    <col min="19" max="19" width="10.8240740740741" style="125" customWidth="1"/>
    <col min="20" max="20" width="9.42592592592593" style="125" customWidth="1"/>
    <col min="21" max="21" width="11.1111111111111" style="125" customWidth="1"/>
    <col min="22" max="22" width="18.4166666666667" style="125" customWidth="1"/>
    <col min="23" max="23" width="15.0462962962963" style="125" customWidth="1"/>
    <col min="24" max="24" width="16.2962962962963" style="125" customWidth="1"/>
    <col min="25" max="25" width="90.2592592592593" style="125" customWidth="1"/>
    <col min="26" max="26" width="25" style="125" customWidth="1"/>
    <col min="27" max="16154" width="7" style="125" customWidth="1"/>
    <col min="16155" max="16384" width="7" style="125"/>
  </cols>
  <sheetData>
    <row r="1" s="125" customFormat="1" ht="70" customHeight="1" spans="1:26">
      <c r="A1" s="581" t="s">
        <v>0</v>
      </c>
      <c r="B1" s="582"/>
      <c r="C1" s="582"/>
      <c r="D1" s="582"/>
      <c r="E1" s="582"/>
      <c r="F1" s="582"/>
      <c r="G1" s="582"/>
      <c r="H1" s="582"/>
      <c r="I1" s="582"/>
      <c r="J1" s="582"/>
      <c r="K1" s="582"/>
      <c r="L1" s="582"/>
      <c r="M1" s="582"/>
      <c r="N1" s="582"/>
      <c r="O1" s="582"/>
      <c r="P1" s="582"/>
      <c r="Q1" s="582"/>
      <c r="R1" s="582"/>
      <c r="S1" s="582"/>
      <c r="T1" s="582"/>
      <c r="U1" s="582"/>
      <c r="V1" s="582"/>
      <c r="W1" s="582"/>
      <c r="X1" s="582"/>
      <c r="Y1" s="582"/>
      <c r="Z1" s="582"/>
    </row>
    <row r="2" s="425" customFormat="1" ht="18.6" spans="1:26">
      <c r="A2" s="697" t="s">
        <v>1</v>
      </c>
      <c r="B2" s="697" t="s">
        <v>2</v>
      </c>
      <c r="C2" s="697" t="s">
        <v>3</v>
      </c>
      <c r="D2" s="697" t="s">
        <v>4</v>
      </c>
      <c r="E2" s="697" t="s">
        <v>5</v>
      </c>
      <c r="F2" s="697" t="s">
        <v>6</v>
      </c>
      <c r="G2" s="697" t="s">
        <v>7</v>
      </c>
      <c r="H2" s="698" t="s">
        <v>8</v>
      </c>
      <c r="I2" s="697" t="s">
        <v>9</v>
      </c>
      <c r="J2" s="697" t="s">
        <v>10</v>
      </c>
      <c r="K2" s="697" t="s">
        <v>11</v>
      </c>
      <c r="L2" s="697" t="s">
        <v>12</v>
      </c>
      <c r="M2" s="699"/>
      <c r="N2" s="699"/>
      <c r="O2" s="699"/>
      <c r="P2" s="699"/>
      <c r="Q2" s="699"/>
      <c r="R2" s="699"/>
      <c r="S2" s="699"/>
      <c r="T2" s="699"/>
      <c r="U2" s="699"/>
      <c r="V2" s="698" t="s">
        <v>13</v>
      </c>
      <c r="W2" s="697" t="s">
        <v>14</v>
      </c>
      <c r="X2" s="697" t="s">
        <v>15</v>
      </c>
      <c r="Y2" s="697" t="s">
        <v>16</v>
      </c>
      <c r="Z2" s="697" t="s">
        <v>17</v>
      </c>
    </row>
    <row r="3" s="425" customFormat="1" ht="18.6" spans="1:26">
      <c r="A3" s="699"/>
      <c r="B3" s="699"/>
      <c r="C3" s="699"/>
      <c r="D3" s="699"/>
      <c r="E3" s="699"/>
      <c r="F3" s="699"/>
      <c r="G3" s="699"/>
      <c r="H3" s="700"/>
      <c r="I3" s="699"/>
      <c r="J3" s="699"/>
      <c r="K3" s="699"/>
      <c r="L3" s="697" t="s">
        <v>18</v>
      </c>
      <c r="M3" s="697" t="s">
        <v>19</v>
      </c>
      <c r="N3" s="699"/>
      <c r="O3" s="699"/>
      <c r="P3" s="699"/>
      <c r="Q3" s="699"/>
      <c r="R3" s="699"/>
      <c r="S3" s="699"/>
      <c r="T3" s="697" t="s">
        <v>20</v>
      </c>
      <c r="U3" s="697" t="s">
        <v>21</v>
      </c>
      <c r="V3" s="700"/>
      <c r="W3" s="699"/>
      <c r="X3" s="699"/>
      <c r="Y3" s="699"/>
      <c r="Z3" s="699"/>
    </row>
    <row r="4" s="425" customFormat="1" ht="93" spans="1:26">
      <c r="A4" s="699"/>
      <c r="B4" s="699"/>
      <c r="C4" s="699"/>
      <c r="D4" s="699"/>
      <c r="E4" s="699"/>
      <c r="F4" s="699"/>
      <c r="G4" s="699"/>
      <c r="H4" s="701"/>
      <c r="I4" s="699"/>
      <c r="J4" s="699"/>
      <c r="K4" s="699"/>
      <c r="L4" s="699"/>
      <c r="M4" s="697" t="s">
        <v>22</v>
      </c>
      <c r="N4" s="697" t="s">
        <v>23</v>
      </c>
      <c r="O4" s="697" t="s">
        <v>24</v>
      </c>
      <c r="P4" s="697" t="s">
        <v>25</v>
      </c>
      <c r="Q4" s="697" t="s">
        <v>26</v>
      </c>
      <c r="R4" s="697" t="s">
        <v>27</v>
      </c>
      <c r="S4" s="697" t="s">
        <v>28</v>
      </c>
      <c r="T4" s="699"/>
      <c r="U4" s="699"/>
      <c r="V4" s="701"/>
      <c r="W4" s="699"/>
      <c r="X4" s="699"/>
      <c r="Y4" s="699"/>
      <c r="Z4" s="699"/>
    </row>
    <row r="5" s="642" customFormat="1" ht="24" customHeight="1" spans="1:27">
      <c r="A5" s="702" t="s">
        <v>18</v>
      </c>
      <c r="B5" s="509"/>
      <c r="C5" s="509"/>
      <c r="D5" s="509"/>
      <c r="E5" s="509"/>
      <c r="F5" s="509"/>
      <c r="G5" s="509"/>
      <c r="H5" s="509"/>
      <c r="I5" s="665"/>
      <c r="J5" s="665"/>
      <c r="K5" s="665"/>
      <c r="L5" s="682" t="e">
        <f>SUM(#REF!,#REF!,#REF!,#REF!,#REF!,#REF!)</f>
        <v>#REF!</v>
      </c>
      <c r="M5" s="682" t="e">
        <f>SUM(#REF!,#REF!,#REF!,#REF!,#REF!,#REF!)</f>
        <v>#REF!</v>
      </c>
      <c r="N5" s="682" t="e">
        <f>SUM(#REF!,#REF!,#REF!,#REF!,#REF!,#REF!)</f>
        <v>#REF!</v>
      </c>
      <c r="O5" s="682" t="e">
        <f>SUM(#REF!,#REF!,#REF!,#REF!,#REF!,#REF!)</f>
        <v>#REF!</v>
      </c>
      <c r="P5" s="682" t="e">
        <f>SUM(#REF!,#REF!,#REF!,#REF!,#REF!,#REF!)</f>
        <v>#REF!</v>
      </c>
      <c r="Q5" s="682" t="e">
        <f>SUM(#REF!,#REF!,#REF!,#REF!,#REF!,#REF!)</f>
        <v>#REF!</v>
      </c>
      <c r="R5" s="682" t="e">
        <f>SUM(#REF!,#REF!,#REF!,#REF!,#REF!,#REF!)</f>
        <v>#REF!</v>
      </c>
      <c r="S5" s="682" t="e">
        <f>SUM(#REF!,#REF!,#REF!,#REF!,#REF!,#REF!)</f>
        <v>#REF!</v>
      </c>
      <c r="T5" s="682" t="e">
        <f>SUM(#REF!,#REF!,#REF!,#REF!,#REF!,#REF!)</f>
        <v>#REF!</v>
      </c>
      <c r="U5" s="682" t="e">
        <f>SUM(#REF!,#REF!,#REF!,#REF!,#REF!,#REF!)</f>
        <v>#REF!</v>
      </c>
      <c r="V5" s="682"/>
      <c r="W5" s="683"/>
      <c r="X5" s="683"/>
      <c r="Y5" s="509"/>
      <c r="Z5" s="531"/>
      <c r="AA5" s="685"/>
    </row>
    <row r="6" s="644" customFormat="1" ht="261" customHeight="1" spans="1:26">
      <c r="A6" s="703">
        <v>1</v>
      </c>
      <c r="B6" s="703" t="s">
        <v>29</v>
      </c>
      <c r="C6" s="704" t="s">
        <v>30</v>
      </c>
      <c r="D6" s="705" t="s">
        <v>31</v>
      </c>
      <c r="E6" s="706" t="s">
        <v>32</v>
      </c>
      <c r="F6" s="706" t="s">
        <v>33</v>
      </c>
      <c r="G6" s="706" t="s">
        <v>34</v>
      </c>
      <c r="H6" s="707" t="s">
        <v>35</v>
      </c>
      <c r="I6" s="724" t="s">
        <v>36</v>
      </c>
      <c r="J6" s="706" t="s">
        <v>37</v>
      </c>
      <c r="K6" s="707" t="s">
        <v>38</v>
      </c>
      <c r="L6" s="703">
        <f t="shared" ref="L6:L21" si="0">SUM(M6,T6,U6)</f>
        <v>714</v>
      </c>
      <c r="M6" s="703">
        <f t="shared" ref="M6:M21" si="1">SUM(N6:S6)</f>
        <v>714</v>
      </c>
      <c r="N6" s="703">
        <f>7*102</f>
        <v>714</v>
      </c>
      <c r="O6" s="703"/>
      <c r="P6" s="703"/>
      <c r="Q6" s="703"/>
      <c r="R6" s="703"/>
      <c r="S6" s="703"/>
      <c r="T6" s="703"/>
      <c r="U6" s="703"/>
      <c r="V6" s="704" t="s">
        <v>39</v>
      </c>
      <c r="W6" s="704" t="s">
        <v>39</v>
      </c>
      <c r="X6" s="704" t="s">
        <v>40</v>
      </c>
      <c r="Y6" s="746" t="s">
        <v>41</v>
      </c>
      <c r="Z6" s="703"/>
    </row>
    <row r="7" s="644" customFormat="1" ht="195" customHeight="1" spans="1:26">
      <c r="A7" s="703">
        <v>2</v>
      </c>
      <c r="B7" s="703" t="s">
        <v>42</v>
      </c>
      <c r="C7" s="708" t="s">
        <v>43</v>
      </c>
      <c r="D7" s="705" t="s">
        <v>31</v>
      </c>
      <c r="E7" s="705" t="s">
        <v>44</v>
      </c>
      <c r="F7" s="709" t="s">
        <v>33</v>
      </c>
      <c r="G7" s="709" t="s">
        <v>45</v>
      </c>
      <c r="H7" s="703" t="s">
        <v>46</v>
      </c>
      <c r="I7" s="725" t="s">
        <v>47</v>
      </c>
      <c r="J7" s="709" t="s">
        <v>48</v>
      </c>
      <c r="K7" s="703">
        <v>7952</v>
      </c>
      <c r="L7" s="703">
        <f t="shared" si="0"/>
        <v>1200</v>
      </c>
      <c r="M7" s="703">
        <f t="shared" si="1"/>
        <v>1200</v>
      </c>
      <c r="N7" s="703">
        <v>1200</v>
      </c>
      <c r="O7" s="703"/>
      <c r="P7" s="703"/>
      <c r="Q7" s="703"/>
      <c r="R7" s="703"/>
      <c r="S7" s="703"/>
      <c r="T7" s="703"/>
      <c r="U7" s="703"/>
      <c r="V7" s="709" t="s">
        <v>49</v>
      </c>
      <c r="W7" s="709" t="s">
        <v>49</v>
      </c>
      <c r="X7" s="709" t="s">
        <v>50</v>
      </c>
      <c r="Y7" s="747" t="s">
        <v>51</v>
      </c>
      <c r="Z7" s="703"/>
    </row>
    <row r="8" s="644" customFormat="1" ht="195" customHeight="1" spans="1:26">
      <c r="A8" s="703">
        <v>3</v>
      </c>
      <c r="B8" s="710" t="s">
        <v>52</v>
      </c>
      <c r="C8" s="711" t="s">
        <v>53</v>
      </c>
      <c r="D8" s="712" t="s">
        <v>54</v>
      </c>
      <c r="E8" s="712" t="s">
        <v>55</v>
      </c>
      <c r="F8" s="713" t="s">
        <v>56</v>
      </c>
      <c r="G8" s="709" t="s">
        <v>45</v>
      </c>
      <c r="H8" s="703" t="s">
        <v>57</v>
      </c>
      <c r="I8" s="725" t="s">
        <v>58</v>
      </c>
      <c r="J8" s="726" t="s">
        <v>59</v>
      </c>
      <c r="K8" s="703">
        <v>4</v>
      </c>
      <c r="L8" s="727">
        <f>SUM(M8,T8,U8,V8)</f>
        <v>200</v>
      </c>
      <c r="M8" s="727">
        <f t="shared" si="1"/>
        <v>200</v>
      </c>
      <c r="N8" s="727">
        <v>200</v>
      </c>
      <c r="O8" s="703"/>
      <c r="P8" s="703"/>
      <c r="Q8" s="703"/>
      <c r="R8" s="703"/>
      <c r="S8" s="703"/>
      <c r="T8" s="703"/>
      <c r="U8" s="703"/>
      <c r="V8" s="726" t="s">
        <v>60</v>
      </c>
      <c r="W8" s="726" t="s">
        <v>60</v>
      </c>
      <c r="X8" s="726" t="s">
        <v>61</v>
      </c>
      <c r="Y8" s="746" t="s">
        <v>62</v>
      </c>
      <c r="Z8" s="703"/>
    </row>
    <row r="9" s="644" customFormat="1" ht="197" customHeight="1" spans="1:26">
      <c r="A9" s="703">
        <v>4</v>
      </c>
      <c r="B9" s="703" t="s">
        <v>63</v>
      </c>
      <c r="C9" s="714" t="s">
        <v>64</v>
      </c>
      <c r="D9" s="704" t="s">
        <v>65</v>
      </c>
      <c r="E9" s="704" t="s">
        <v>66</v>
      </c>
      <c r="F9" s="704" t="s">
        <v>33</v>
      </c>
      <c r="G9" s="714" t="s">
        <v>67</v>
      </c>
      <c r="H9" s="703" t="s">
        <v>46</v>
      </c>
      <c r="I9" s="728" t="s">
        <v>68</v>
      </c>
      <c r="J9" s="704" t="s">
        <v>69</v>
      </c>
      <c r="K9" s="703">
        <v>100</v>
      </c>
      <c r="L9" s="703">
        <f t="shared" si="0"/>
        <v>194.4</v>
      </c>
      <c r="M9" s="703">
        <f t="shared" si="1"/>
        <v>194.4</v>
      </c>
      <c r="N9" s="703">
        <v>194.4</v>
      </c>
      <c r="O9" s="703"/>
      <c r="P9" s="703"/>
      <c r="Q9" s="703"/>
      <c r="R9" s="703"/>
      <c r="S9" s="703"/>
      <c r="T9" s="703"/>
      <c r="U9" s="703"/>
      <c r="V9" s="704" t="s">
        <v>70</v>
      </c>
      <c r="W9" s="704" t="s">
        <v>70</v>
      </c>
      <c r="X9" s="704" t="s">
        <v>71</v>
      </c>
      <c r="Y9" s="748" t="s">
        <v>72</v>
      </c>
      <c r="Z9" s="703"/>
    </row>
    <row r="10" s="644" customFormat="1" ht="178" customHeight="1" spans="1:26">
      <c r="A10" s="703">
        <v>5</v>
      </c>
      <c r="B10" s="703" t="s">
        <v>73</v>
      </c>
      <c r="C10" s="714" t="s">
        <v>74</v>
      </c>
      <c r="D10" s="704" t="s">
        <v>65</v>
      </c>
      <c r="E10" s="704" t="s">
        <v>75</v>
      </c>
      <c r="F10" s="704" t="s">
        <v>33</v>
      </c>
      <c r="G10" s="714" t="s">
        <v>76</v>
      </c>
      <c r="H10" s="703" t="s">
        <v>77</v>
      </c>
      <c r="I10" s="729" t="s">
        <v>78</v>
      </c>
      <c r="J10" s="704" t="s">
        <v>69</v>
      </c>
      <c r="K10" s="703">
        <v>1300</v>
      </c>
      <c r="L10" s="703">
        <f t="shared" si="0"/>
        <v>50</v>
      </c>
      <c r="M10" s="703">
        <f t="shared" si="1"/>
        <v>50</v>
      </c>
      <c r="N10" s="703">
        <v>50</v>
      </c>
      <c r="O10" s="703"/>
      <c r="P10" s="703"/>
      <c r="Q10" s="703"/>
      <c r="R10" s="703"/>
      <c r="S10" s="703"/>
      <c r="T10" s="703"/>
      <c r="U10" s="703"/>
      <c r="V10" s="704" t="s">
        <v>70</v>
      </c>
      <c r="W10" s="704" t="s">
        <v>70</v>
      </c>
      <c r="X10" s="704" t="s">
        <v>71</v>
      </c>
      <c r="Y10" s="749" t="s">
        <v>79</v>
      </c>
      <c r="Z10" s="704" t="s">
        <v>80</v>
      </c>
    </row>
    <row r="11" s="644" customFormat="1" ht="217" customHeight="1" spans="1:26">
      <c r="A11" s="703">
        <v>6</v>
      </c>
      <c r="B11" s="703" t="s">
        <v>81</v>
      </c>
      <c r="C11" s="715" t="s">
        <v>82</v>
      </c>
      <c r="D11" s="709" t="s">
        <v>65</v>
      </c>
      <c r="E11" s="704" t="s">
        <v>66</v>
      </c>
      <c r="F11" s="706" t="s">
        <v>33</v>
      </c>
      <c r="G11" s="709" t="s">
        <v>76</v>
      </c>
      <c r="H11" s="703" t="s">
        <v>46</v>
      </c>
      <c r="I11" s="730" t="s">
        <v>83</v>
      </c>
      <c r="J11" s="704" t="s">
        <v>69</v>
      </c>
      <c r="K11" s="703">
        <v>1186</v>
      </c>
      <c r="L11" s="703">
        <f t="shared" si="0"/>
        <v>1423.2</v>
      </c>
      <c r="M11" s="703">
        <f t="shared" si="1"/>
        <v>1423.2</v>
      </c>
      <c r="N11" s="703">
        <v>1423.2</v>
      </c>
      <c r="O11" s="703"/>
      <c r="P11" s="703"/>
      <c r="Q11" s="703"/>
      <c r="R11" s="703"/>
      <c r="S11" s="703"/>
      <c r="T11" s="703"/>
      <c r="U11" s="703"/>
      <c r="V11" s="709" t="s">
        <v>84</v>
      </c>
      <c r="W11" s="709" t="s">
        <v>84</v>
      </c>
      <c r="X11" s="709" t="s">
        <v>85</v>
      </c>
      <c r="Y11" s="746" t="s">
        <v>86</v>
      </c>
      <c r="Z11" s="703"/>
    </row>
    <row r="12" s="644" customFormat="1" ht="181" customHeight="1" spans="1:26">
      <c r="A12" s="703">
        <v>7</v>
      </c>
      <c r="B12" s="703" t="s">
        <v>87</v>
      </c>
      <c r="C12" s="715" t="s">
        <v>88</v>
      </c>
      <c r="D12" s="709" t="s">
        <v>65</v>
      </c>
      <c r="E12" s="709" t="s">
        <v>89</v>
      </c>
      <c r="F12" s="716" t="s">
        <v>33</v>
      </c>
      <c r="G12" s="709" t="s">
        <v>45</v>
      </c>
      <c r="H12" s="703" t="s">
        <v>90</v>
      </c>
      <c r="I12" s="731" t="s">
        <v>91</v>
      </c>
      <c r="J12" s="704" t="s">
        <v>69</v>
      </c>
      <c r="K12" s="703">
        <v>600</v>
      </c>
      <c r="L12" s="703">
        <f t="shared" si="0"/>
        <v>30</v>
      </c>
      <c r="M12" s="703">
        <f t="shared" si="1"/>
        <v>30</v>
      </c>
      <c r="N12" s="703">
        <v>30</v>
      </c>
      <c r="O12" s="703"/>
      <c r="P12" s="703"/>
      <c r="Q12" s="703"/>
      <c r="R12" s="703"/>
      <c r="S12" s="703"/>
      <c r="T12" s="703"/>
      <c r="U12" s="703"/>
      <c r="V12" s="709" t="s">
        <v>92</v>
      </c>
      <c r="W12" s="709" t="s">
        <v>92</v>
      </c>
      <c r="X12" s="709" t="s">
        <v>93</v>
      </c>
      <c r="Y12" s="750" t="s">
        <v>94</v>
      </c>
      <c r="Z12" s="703"/>
    </row>
    <row r="13" s="644" customFormat="1" ht="203" customHeight="1" spans="1:26">
      <c r="A13" s="703">
        <v>8</v>
      </c>
      <c r="B13" s="703" t="s">
        <v>95</v>
      </c>
      <c r="C13" s="717" t="s">
        <v>96</v>
      </c>
      <c r="D13" s="709" t="s">
        <v>65</v>
      </c>
      <c r="E13" s="709" t="s">
        <v>66</v>
      </c>
      <c r="F13" s="709" t="s">
        <v>33</v>
      </c>
      <c r="G13" s="709" t="s">
        <v>76</v>
      </c>
      <c r="H13" s="703" t="s">
        <v>97</v>
      </c>
      <c r="I13" s="732" t="s">
        <v>98</v>
      </c>
      <c r="J13" s="704" t="s">
        <v>69</v>
      </c>
      <c r="K13" s="703">
        <v>300</v>
      </c>
      <c r="L13" s="703">
        <f t="shared" si="0"/>
        <v>291.6</v>
      </c>
      <c r="M13" s="703">
        <f t="shared" si="1"/>
        <v>291.6</v>
      </c>
      <c r="N13" s="703">
        <v>291.6</v>
      </c>
      <c r="O13" s="703"/>
      <c r="P13" s="703"/>
      <c r="Q13" s="703"/>
      <c r="R13" s="703"/>
      <c r="S13" s="703"/>
      <c r="T13" s="703"/>
      <c r="U13" s="703"/>
      <c r="V13" s="709" t="s">
        <v>92</v>
      </c>
      <c r="W13" s="709" t="s">
        <v>99</v>
      </c>
      <c r="X13" s="709" t="s">
        <v>100</v>
      </c>
      <c r="Y13" s="748" t="s">
        <v>101</v>
      </c>
      <c r="Z13" s="703"/>
    </row>
    <row r="14" s="644" customFormat="1" ht="390" customHeight="1" spans="1:26">
      <c r="A14" s="703">
        <v>9</v>
      </c>
      <c r="B14" s="703" t="s">
        <v>102</v>
      </c>
      <c r="C14" s="718" t="s">
        <v>103</v>
      </c>
      <c r="D14" s="709" t="s">
        <v>104</v>
      </c>
      <c r="E14" s="705" t="s">
        <v>105</v>
      </c>
      <c r="F14" s="709" t="s">
        <v>33</v>
      </c>
      <c r="G14" s="709" t="s">
        <v>106</v>
      </c>
      <c r="H14" s="703" t="s">
        <v>107</v>
      </c>
      <c r="I14" s="733" t="s">
        <v>108</v>
      </c>
      <c r="J14" s="704" t="s">
        <v>48</v>
      </c>
      <c r="K14" s="703">
        <v>910</v>
      </c>
      <c r="L14" s="703">
        <f t="shared" si="0"/>
        <v>81.9</v>
      </c>
      <c r="M14" s="703">
        <f t="shared" si="1"/>
        <v>81.9</v>
      </c>
      <c r="N14" s="703">
        <v>81.9</v>
      </c>
      <c r="O14" s="703"/>
      <c r="P14" s="703"/>
      <c r="Q14" s="703"/>
      <c r="R14" s="703"/>
      <c r="S14" s="703"/>
      <c r="T14" s="703"/>
      <c r="U14" s="703"/>
      <c r="V14" s="709" t="s">
        <v>109</v>
      </c>
      <c r="W14" s="709" t="s">
        <v>109</v>
      </c>
      <c r="X14" s="709" t="s">
        <v>110</v>
      </c>
      <c r="Y14" s="750" t="s">
        <v>111</v>
      </c>
      <c r="Z14" s="703"/>
    </row>
    <row r="15" s="644" customFormat="1" ht="175" customHeight="1" spans="1:26">
      <c r="A15" s="703">
        <v>10</v>
      </c>
      <c r="B15" s="703" t="s">
        <v>112</v>
      </c>
      <c r="C15" s="719" t="s">
        <v>113</v>
      </c>
      <c r="D15" s="705" t="s">
        <v>114</v>
      </c>
      <c r="E15" s="705" t="s">
        <v>114</v>
      </c>
      <c r="F15" s="704" t="s">
        <v>33</v>
      </c>
      <c r="G15" s="704" t="s">
        <v>76</v>
      </c>
      <c r="H15" s="703" t="s">
        <v>115</v>
      </c>
      <c r="I15" s="730" t="s">
        <v>116</v>
      </c>
      <c r="J15" s="704" t="s">
        <v>69</v>
      </c>
      <c r="K15" s="703">
        <v>4700</v>
      </c>
      <c r="L15" s="703">
        <f t="shared" si="0"/>
        <v>1410</v>
      </c>
      <c r="M15" s="703">
        <f t="shared" si="1"/>
        <v>1410</v>
      </c>
      <c r="N15" s="734">
        <v>1410</v>
      </c>
      <c r="O15" s="703"/>
      <c r="P15" s="703"/>
      <c r="Q15" s="703"/>
      <c r="R15" s="703"/>
      <c r="S15" s="703"/>
      <c r="T15" s="703"/>
      <c r="U15" s="703"/>
      <c r="V15" s="709" t="s">
        <v>117</v>
      </c>
      <c r="W15" s="709" t="s">
        <v>117</v>
      </c>
      <c r="X15" s="709" t="s">
        <v>118</v>
      </c>
      <c r="Y15" s="746" t="s">
        <v>119</v>
      </c>
      <c r="Z15" s="703"/>
    </row>
    <row r="16" s="644" customFormat="1" ht="169" customHeight="1" spans="1:26">
      <c r="A16" s="703">
        <v>11</v>
      </c>
      <c r="B16" s="703" t="s">
        <v>120</v>
      </c>
      <c r="C16" s="720" t="s">
        <v>121</v>
      </c>
      <c r="D16" s="705" t="s">
        <v>122</v>
      </c>
      <c r="E16" s="705" t="s">
        <v>123</v>
      </c>
      <c r="F16" s="709" t="s">
        <v>33</v>
      </c>
      <c r="G16" s="709" t="s">
        <v>45</v>
      </c>
      <c r="H16" s="703" t="s">
        <v>124</v>
      </c>
      <c r="I16" s="735" t="s">
        <v>125</v>
      </c>
      <c r="J16" s="709" t="s">
        <v>126</v>
      </c>
      <c r="K16" s="703">
        <v>80.5</v>
      </c>
      <c r="L16" s="703">
        <f t="shared" si="0"/>
        <v>80.5</v>
      </c>
      <c r="M16" s="703">
        <f t="shared" si="1"/>
        <v>80.5</v>
      </c>
      <c r="N16" s="703">
        <v>80.5</v>
      </c>
      <c r="O16" s="703"/>
      <c r="P16" s="703"/>
      <c r="Q16" s="703"/>
      <c r="R16" s="703"/>
      <c r="S16" s="703"/>
      <c r="T16" s="703"/>
      <c r="U16" s="703"/>
      <c r="V16" s="709" t="s">
        <v>127</v>
      </c>
      <c r="W16" s="709" t="s">
        <v>127</v>
      </c>
      <c r="X16" s="709" t="s">
        <v>128</v>
      </c>
      <c r="Y16" s="746" t="s">
        <v>129</v>
      </c>
      <c r="Z16" s="703"/>
    </row>
    <row r="17" s="644" customFormat="1" ht="208" customHeight="1" spans="1:26">
      <c r="A17" s="703">
        <v>12</v>
      </c>
      <c r="B17" s="703" t="s">
        <v>130</v>
      </c>
      <c r="C17" s="721" t="s">
        <v>131</v>
      </c>
      <c r="D17" s="706" t="s">
        <v>104</v>
      </c>
      <c r="E17" s="704" t="s">
        <v>132</v>
      </c>
      <c r="F17" s="704" t="s">
        <v>33</v>
      </c>
      <c r="G17" s="713" t="s">
        <v>133</v>
      </c>
      <c r="H17" s="703" t="s">
        <v>134</v>
      </c>
      <c r="I17" s="736" t="s">
        <v>135</v>
      </c>
      <c r="J17" s="704" t="s">
        <v>136</v>
      </c>
      <c r="K17" s="727">
        <v>21</v>
      </c>
      <c r="L17" s="703">
        <f t="shared" si="0"/>
        <v>252</v>
      </c>
      <c r="M17" s="703">
        <f t="shared" si="1"/>
        <v>252</v>
      </c>
      <c r="N17" s="703">
        <v>252</v>
      </c>
      <c r="O17" s="703">
        <v>0</v>
      </c>
      <c r="P17" s="703"/>
      <c r="Q17" s="703"/>
      <c r="R17" s="703"/>
      <c r="S17" s="703"/>
      <c r="T17" s="703">
        <v>0</v>
      </c>
      <c r="U17" s="703"/>
      <c r="V17" s="704" t="s">
        <v>137</v>
      </c>
      <c r="W17" s="704" t="s">
        <v>137</v>
      </c>
      <c r="X17" s="704" t="s">
        <v>138</v>
      </c>
      <c r="Y17" s="751" t="s">
        <v>139</v>
      </c>
      <c r="Z17" s="703"/>
    </row>
    <row r="18" s="644" customFormat="1" ht="132" customHeight="1" spans="1:26">
      <c r="A18" s="703">
        <v>13</v>
      </c>
      <c r="B18" s="703" t="s">
        <v>140</v>
      </c>
      <c r="C18" s="704" t="s">
        <v>141</v>
      </c>
      <c r="D18" s="704" t="s">
        <v>142</v>
      </c>
      <c r="E18" s="704" t="s">
        <v>142</v>
      </c>
      <c r="F18" s="704" t="s">
        <v>33</v>
      </c>
      <c r="G18" s="704" t="s">
        <v>76</v>
      </c>
      <c r="H18" s="703" t="s">
        <v>124</v>
      </c>
      <c r="I18" s="737" t="s">
        <v>143</v>
      </c>
      <c r="J18" s="709" t="s">
        <v>48</v>
      </c>
      <c r="K18" s="726">
        <v>6627</v>
      </c>
      <c r="L18" s="703">
        <f t="shared" si="0"/>
        <v>26</v>
      </c>
      <c r="M18" s="703">
        <f t="shared" si="1"/>
        <v>26</v>
      </c>
      <c r="N18" s="703"/>
      <c r="O18" s="703"/>
      <c r="P18" s="703">
        <v>26</v>
      </c>
      <c r="Q18" s="703"/>
      <c r="R18" s="703"/>
      <c r="S18" s="703"/>
      <c r="T18" s="703"/>
      <c r="U18" s="703"/>
      <c r="V18" s="709" t="s">
        <v>144</v>
      </c>
      <c r="W18" s="709" t="s">
        <v>144</v>
      </c>
      <c r="X18" s="709" t="s">
        <v>145</v>
      </c>
      <c r="Y18" s="752" t="s">
        <v>146</v>
      </c>
      <c r="Z18" s="703"/>
    </row>
    <row r="19" s="644" customFormat="1" ht="222" customHeight="1" spans="1:26">
      <c r="A19" s="574">
        <v>14</v>
      </c>
      <c r="B19" s="574" t="s">
        <v>147</v>
      </c>
      <c r="C19" s="654" t="s">
        <v>148</v>
      </c>
      <c r="D19" s="655" t="s">
        <v>31</v>
      </c>
      <c r="E19" s="655" t="s">
        <v>44</v>
      </c>
      <c r="F19" s="654" t="s">
        <v>33</v>
      </c>
      <c r="G19" s="654" t="s">
        <v>45</v>
      </c>
      <c r="H19" s="574" t="s">
        <v>57</v>
      </c>
      <c r="I19" s="666" t="s">
        <v>149</v>
      </c>
      <c r="J19" s="654" t="s">
        <v>150</v>
      </c>
      <c r="K19" s="574">
        <v>1</v>
      </c>
      <c r="L19" s="574">
        <f t="shared" si="0"/>
        <v>70</v>
      </c>
      <c r="M19" s="574">
        <f t="shared" si="1"/>
        <v>70</v>
      </c>
      <c r="N19" s="574">
        <v>70</v>
      </c>
      <c r="O19" s="574"/>
      <c r="P19" s="574"/>
      <c r="Q19" s="574"/>
      <c r="R19" s="574"/>
      <c r="S19" s="574"/>
      <c r="T19" s="574"/>
      <c r="U19" s="574"/>
      <c r="V19" s="654" t="s">
        <v>151</v>
      </c>
      <c r="W19" s="654" t="s">
        <v>151</v>
      </c>
      <c r="X19" s="654" t="s">
        <v>152</v>
      </c>
      <c r="Y19" s="686" t="s">
        <v>153</v>
      </c>
      <c r="Z19" s="574"/>
    </row>
    <row r="20" s="644" customFormat="1" ht="237" customHeight="1" spans="1:26">
      <c r="A20" s="574">
        <v>15</v>
      </c>
      <c r="B20" s="574" t="s">
        <v>154</v>
      </c>
      <c r="C20" s="654" t="s">
        <v>155</v>
      </c>
      <c r="D20" s="655" t="s">
        <v>31</v>
      </c>
      <c r="E20" s="655" t="s">
        <v>156</v>
      </c>
      <c r="F20" s="654" t="s">
        <v>33</v>
      </c>
      <c r="G20" s="150" t="s">
        <v>157</v>
      </c>
      <c r="H20" s="143" t="s">
        <v>35</v>
      </c>
      <c r="I20" s="603" t="s">
        <v>158</v>
      </c>
      <c r="J20" s="654" t="s">
        <v>159</v>
      </c>
      <c r="K20" s="574">
        <v>1000</v>
      </c>
      <c r="L20" s="574">
        <f t="shared" si="0"/>
        <v>50</v>
      </c>
      <c r="M20" s="574">
        <f t="shared" si="1"/>
        <v>50</v>
      </c>
      <c r="N20" s="574">
        <v>50</v>
      </c>
      <c r="O20" s="574"/>
      <c r="P20" s="574"/>
      <c r="Q20" s="574"/>
      <c r="R20" s="574"/>
      <c r="S20" s="574"/>
      <c r="T20" s="574"/>
      <c r="U20" s="574"/>
      <c r="V20" s="654" t="s">
        <v>151</v>
      </c>
      <c r="W20" s="654" t="s">
        <v>151</v>
      </c>
      <c r="X20" s="654" t="s">
        <v>152</v>
      </c>
      <c r="Y20" s="161" t="s">
        <v>160</v>
      </c>
      <c r="Z20" s="574"/>
    </row>
    <row r="21" s="644" customFormat="1" ht="104" customHeight="1" spans="1:26">
      <c r="A21" s="703">
        <v>16</v>
      </c>
      <c r="B21" s="703" t="s">
        <v>161</v>
      </c>
      <c r="C21" s="704" t="s">
        <v>162</v>
      </c>
      <c r="D21" s="704" t="s">
        <v>163</v>
      </c>
      <c r="E21" s="704" t="s">
        <v>162</v>
      </c>
      <c r="F21" s="704" t="s">
        <v>33</v>
      </c>
      <c r="G21" s="704" t="s">
        <v>45</v>
      </c>
      <c r="H21" s="703" t="s">
        <v>46</v>
      </c>
      <c r="I21" s="738" t="s">
        <v>164</v>
      </c>
      <c r="J21" s="703" t="s">
        <v>165</v>
      </c>
      <c r="K21" s="703" t="s">
        <v>165</v>
      </c>
      <c r="L21" s="703">
        <f t="shared" si="0"/>
        <v>200</v>
      </c>
      <c r="M21" s="703">
        <f t="shared" si="1"/>
        <v>200</v>
      </c>
      <c r="N21" s="703">
        <v>200</v>
      </c>
      <c r="O21" s="703"/>
      <c r="P21" s="703"/>
      <c r="Q21" s="703"/>
      <c r="R21" s="703"/>
      <c r="S21" s="703"/>
      <c r="T21" s="703"/>
      <c r="U21" s="703"/>
      <c r="V21" s="704" t="s">
        <v>166</v>
      </c>
      <c r="W21" s="704" t="s">
        <v>166</v>
      </c>
      <c r="X21" s="704" t="s">
        <v>167</v>
      </c>
      <c r="Y21" s="752" t="s">
        <v>168</v>
      </c>
      <c r="Z21" s="703"/>
    </row>
    <row r="22" s="644" customFormat="1" ht="181" customHeight="1" spans="1:26">
      <c r="A22" s="574">
        <v>17</v>
      </c>
      <c r="B22" s="574" t="s">
        <v>169</v>
      </c>
      <c r="C22" s="654" t="s">
        <v>170</v>
      </c>
      <c r="D22" s="662" t="s">
        <v>104</v>
      </c>
      <c r="E22" s="662" t="s">
        <v>171</v>
      </c>
      <c r="F22" s="654" t="s">
        <v>33</v>
      </c>
      <c r="G22" s="654" t="s">
        <v>172</v>
      </c>
      <c r="H22" s="664" t="s">
        <v>173</v>
      </c>
      <c r="I22" s="603" t="s">
        <v>174</v>
      </c>
      <c r="J22" s="654" t="s">
        <v>37</v>
      </c>
      <c r="K22" s="574">
        <v>22000</v>
      </c>
      <c r="L22" s="574">
        <f t="shared" ref="L22:L37" si="2">SUM(M22,T22,U22)</f>
        <v>396</v>
      </c>
      <c r="M22" s="574">
        <f t="shared" ref="M22:M37" si="3">SUM(N22:S22)</f>
        <v>396</v>
      </c>
      <c r="N22" s="574"/>
      <c r="O22" s="574">
        <v>396</v>
      </c>
      <c r="P22" s="574"/>
      <c r="Q22" s="574"/>
      <c r="R22" s="574"/>
      <c r="S22" s="574"/>
      <c r="T22" s="574"/>
      <c r="U22" s="574"/>
      <c r="V22" s="654" t="s">
        <v>175</v>
      </c>
      <c r="W22" s="654" t="s">
        <v>176</v>
      </c>
      <c r="X22" s="654" t="s">
        <v>177</v>
      </c>
      <c r="Y22" s="527" t="s">
        <v>178</v>
      </c>
      <c r="Z22" s="574"/>
    </row>
    <row r="23" s="644" customFormat="1" ht="229" customHeight="1" spans="1:26">
      <c r="A23" s="574">
        <v>18</v>
      </c>
      <c r="B23" s="574" t="s">
        <v>179</v>
      </c>
      <c r="C23" s="654" t="s">
        <v>180</v>
      </c>
      <c r="D23" s="662" t="s">
        <v>104</v>
      </c>
      <c r="E23" s="662" t="s">
        <v>142</v>
      </c>
      <c r="F23" s="662" t="s">
        <v>33</v>
      </c>
      <c r="G23" s="662" t="s">
        <v>181</v>
      </c>
      <c r="H23" s="664" t="s">
        <v>182</v>
      </c>
      <c r="I23" s="603" t="s">
        <v>183</v>
      </c>
      <c r="J23" s="573" t="s">
        <v>184</v>
      </c>
      <c r="K23" s="574">
        <f>35.6+8</f>
        <v>43.6</v>
      </c>
      <c r="L23" s="574">
        <f t="shared" si="2"/>
        <v>300</v>
      </c>
      <c r="M23" s="574">
        <f t="shared" si="3"/>
        <v>300</v>
      </c>
      <c r="N23" s="574"/>
      <c r="O23" s="574">
        <v>300</v>
      </c>
      <c r="P23" s="574"/>
      <c r="Q23" s="574"/>
      <c r="R23" s="574"/>
      <c r="S23" s="574"/>
      <c r="T23" s="574"/>
      <c r="U23" s="574"/>
      <c r="V23" s="654" t="s">
        <v>185</v>
      </c>
      <c r="W23" s="654" t="s">
        <v>176</v>
      </c>
      <c r="X23" s="654" t="s">
        <v>186</v>
      </c>
      <c r="Y23" s="527" t="s">
        <v>187</v>
      </c>
      <c r="Z23" s="574"/>
    </row>
    <row r="24" s="644" customFormat="1" ht="173" customHeight="1" spans="1:26">
      <c r="A24" s="574">
        <v>19</v>
      </c>
      <c r="B24" s="574" t="s">
        <v>188</v>
      </c>
      <c r="C24" s="654" t="s">
        <v>189</v>
      </c>
      <c r="D24" s="662" t="s">
        <v>104</v>
      </c>
      <c r="E24" s="662" t="s">
        <v>142</v>
      </c>
      <c r="F24" s="662" t="s">
        <v>33</v>
      </c>
      <c r="G24" s="662" t="s">
        <v>190</v>
      </c>
      <c r="H24" s="664" t="s">
        <v>182</v>
      </c>
      <c r="I24" s="603" t="s">
        <v>191</v>
      </c>
      <c r="J24" s="573" t="s">
        <v>184</v>
      </c>
      <c r="K24" s="574">
        <v>4.85</v>
      </c>
      <c r="L24" s="574">
        <f t="shared" si="2"/>
        <v>398</v>
      </c>
      <c r="M24" s="574">
        <f t="shared" si="3"/>
        <v>398</v>
      </c>
      <c r="N24" s="574"/>
      <c r="O24" s="574">
        <v>398</v>
      </c>
      <c r="P24" s="574"/>
      <c r="Q24" s="574"/>
      <c r="R24" s="574"/>
      <c r="S24" s="574"/>
      <c r="T24" s="574"/>
      <c r="U24" s="574"/>
      <c r="V24" s="654" t="s">
        <v>192</v>
      </c>
      <c r="W24" s="654" t="s">
        <v>176</v>
      </c>
      <c r="X24" s="654" t="s">
        <v>193</v>
      </c>
      <c r="Y24" s="527" t="s">
        <v>194</v>
      </c>
      <c r="Z24" s="574"/>
    </row>
    <row r="25" s="644" customFormat="1" ht="197" customHeight="1" spans="1:26">
      <c r="A25" s="574">
        <v>20</v>
      </c>
      <c r="B25" s="574" t="s">
        <v>195</v>
      </c>
      <c r="C25" s="654" t="s">
        <v>196</v>
      </c>
      <c r="D25" s="662" t="s">
        <v>104</v>
      </c>
      <c r="E25" s="662" t="s">
        <v>197</v>
      </c>
      <c r="F25" s="662" t="s">
        <v>33</v>
      </c>
      <c r="G25" s="662" t="s">
        <v>198</v>
      </c>
      <c r="H25" s="574" t="s">
        <v>182</v>
      </c>
      <c r="I25" s="149" t="s">
        <v>199</v>
      </c>
      <c r="J25" s="654" t="s">
        <v>184</v>
      </c>
      <c r="K25" s="574">
        <v>2.6</v>
      </c>
      <c r="L25" s="574">
        <f t="shared" si="2"/>
        <v>135</v>
      </c>
      <c r="M25" s="574">
        <f t="shared" si="3"/>
        <v>135</v>
      </c>
      <c r="N25" s="574"/>
      <c r="O25" s="574">
        <v>135</v>
      </c>
      <c r="P25" s="574"/>
      <c r="Q25" s="574"/>
      <c r="R25" s="574"/>
      <c r="S25" s="574"/>
      <c r="T25" s="574"/>
      <c r="U25" s="574"/>
      <c r="V25" s="654" t="s">
        <v>200</v>
      </c>
      <c r="W25" s="654" t="s">
        <v>176</v>
      </c>
      <c r="X25" s="654" t="s">
        <v>201</v>
      </c>
      <c r="Y25" s="527" t="s">
        <v>202</v>
      </c>
      <c r="Z25" s="574"/>
    </row>
    <row r="26" s="644" customFormat="1" ht="172" customHeight="1" spans="1:26">
      <c r="A26" s="574">
        <v>21</v>
      </c>
      <c r="B26" s="574" t="s">
        <v>203</v>
      </c>
      <c r="C26" s="654" t="s">
        <v>204</v>
      </c>
      <c r="D26" s="662" t="s">
        <v>104</v>
      </c>
      <c r="E26" s="662" t="s">
        <v>197</v>
      </c>
      <c r="F26" s="662" t="s">
        <v>33</v>
      </c>
      <c r="G26" s="662" t="s">
        <v>205</v>
      </c>
      <c r="H26" s="574" t="s">
        <v>182</v>
      </c>
      <c r="I26" s="149" t="s">
        <v>206</v>
      </c>
      <c r="J26" s="654" t="s">
        <v>184</v>
      </c>
      <c r="K26" s="574">
        <v>6.338</v>
      </c>
      <c r="L26" s="574">
        <f t="shared" si="2"/>
        <v>395</v>
      </c>
      <c r="M26" s="574">
        <f t="shared" si="3"/>
        <v>395</v>
      </c>
      <c r="N26" s="574"/>
      <c r="O26" s="574">
        <v>395</v>
      </c>
      <c r="P26" s="574"/>
      <c r="Q26" s="574"/>
      <c r="R26" s="574"/>
      <c r="S26" s="574"/>
      <c r="T26" s="574"/>
      <c r="U26" s="574"/>
      <c r="V26" s="654" t="s">
        <v>84</v>
      </c>
      <c r="W26" s="654" t="s">
        <v>176</v>
      </c>
      <c r="X26" s="654" t="s">
        <v>207</v>
      </c>
      <c r="Y26" s="527" t="s">
        <v>208</v>
      </c>
      <c r="Z26" s="574"/>
    </row>
    <row r="27" s="644" customFormat="1" ht="189" customHeight="1" spans="1:26">
      <c r="A27" s="574">
        <v>22</v>
      </c>
      <c r="B27" s="574" t="s">
        <v>209</v>
      </c>
      <c r="C27" s="654" t="s">
        <v>210</v>
      </c>
      <c r="D27" s="662" t="s">
        <v>104</v>
      </c>
      <c r="E27" s="662" t="s">
        <v>197</v>
      </c>
      <c r="F27" s="662" t="s">
        <v>33</v>
      </c>
      <c r="G27" s="662" t="s">
        <v>211</v>
      </c>
      <c r="H27" s="574" t="s">
        <v>182</v>
      </c>
      <c r="I27" s="149" t="s">
        <v>212</v>
      </c>
      <c r="J27" s="654" t="s">
        <v>184</v>
      </c>
      <c r="K27" s="574">
        <v>3.95</v>
      </c>
      <c r="L27" s="574">
        <f t="shared" si="2"/>
        <v>237</v>
      </c>
      <c r="M27" s="574">
        <f t="shared" si="3"/>
        <v>237</v>
      </c>
      <c r="N27" s="574"/>
      <c r="O27" s="574">
        <v>237</v>
      </c>
      <c r="P27" s="574"/>
      <c r="Q27" s="574"/>
      <c r="R27" s="574"/>
      <c r="S27" s="574"/>
      <c r="T27" s="574"/>
      <c r="U27" s="574"/>
      <c r="V27" s="654" t="s">
        <v>213</v>
      </c>
      <c r="W27" s="654" t="s">
        <v>176</v>
      </c>
      <c r="X27" s="654" t="s">
        <v>214</v>
      </c>
      <c r="Y27" s="527" t="s">
        <v>215</v>
      </c>
      <c r="Z27" s="574"/>
    </row>
    <row r="28" s="644" customFormat="1" ht="206" customHeight="1" spans="1:26">
      <c r="A28" s="574">
        <v>23</v>
      </c>
      <c r="B28" s="574" t="s">
        <v>216</v>
      </c>
      <c r="C28" s="654" t="s">
        <v>217</v>
      </c>
      <c r="D28" s="662" t="s">
        <v>104</v>
      </c>
      <c r="E28" s="662" t="s">
        <v>197</v>
      </c>
      <c r="F28" s="662" t="s">
        <v>33</v>
      </c>
      <c r="G28" s="662" t="s">
        <v>218</v>
      </c>
      <c r="H28" s="574" t="s">
        <v>182</v>
      </c>
      <c r="I28" s="681" t="s">
        <v>219</v>
      </c>
      <c r="J28" s="654" t="s">
        <v>184</v>
      </c>
      <c r="K28" s="574">
        <v>6.25</v>
      </c>
      <c r="L28" s="574">
        <f t="shared" si="2"/>
        <v>385</v>
      </c>
      <c r="M28" s="574">
        <f t="shared" si="3"/>
        <v>385</v>
      </c>
      <c r="N28" s="574"/>
      <c r="O28" s="574">
        <v>385</v>
      </c>
      <c r="P28" s="574"/>
      <c r="Q28" s="574"/>
      <c r="R28" s="574"/>
      <c r="S28" s="574"/>
      <c r="T28" s="574"/>
      <c r="U28" s="574"/>
      <c r="V28" s="654" t="s">
        <v>220</v>
      </c>
      <c r="W28" s="654" t="s">
        <v>176</v>
      </c>
      <c r="X28" s="654" t="s">
        <v>221</v>
      </c>
      <c r="Y28" s="686" t="s">
        <v>222</v>
      </c>
      <c r="Z28" s="574"/>
    </row>
    <row r="29" s="644" customFormat="1" ht="188" customHeight="1" spans="1:26">
      <c r="A29" s="574">
        <v>24</v>
      </c>
      <c r="B29" s="574" t="s">
        <v>223</v>
      </c>
      <c r="C29" s="654" t="s">
        <v>224</v>
      </c>
      <c r="D29" s="662" t="s">
        <v>104</v>
      </c>
      <c r="E29" s="662" t="s">
        <v>197</v>
      </c>
      <c r="F29" s="662" t="s">
        <v>33</v>
      </c>
      <c r="G29" s="662" t="s">
        <v>181</v>
      </c>
      <c r="H29" s="664" t="s">
        <v>182</v>
      </c>
      <c r="I29" s="681" t="s">
        <v>225</v>
      </c>
      <c r="J29" s="654" t="s">
        <v>184</v>
      </c>
      <c r="K29" s="574">
        <v>6.5</v>
      </c>
      <c r="L29" s="574">
        <f t="shared" si="2"/>
        <v>390</v>
      </c>
      <c r="M29" s="574">
        <f t="shared" si="3"/>
        <v>390</v>
      </c>
      <c r="N29" s="574"/>
      <c r="O29" s="574">
        <v>390</v>
      </c>
      <c r="P29" s="574"/>
      <c r="Q29" s="574"/>
      <c r="R29" s="574"/>
      <c r="S29" s="574"/>
      <c r="T29" s="574"/>
      <c r="U29" s="574"/>
      <c r="V29" s="654" t="s">
        <v>185</v>
      </c>
      <c r="W29" s="654" t="s">
        <v>176</v>
      </c>
      <c r="X29" s="654" t="s">
        <v>186</v>
      </c>
      <c r="Y29" s="686" t="s">
        <v>226</v>
      </c>
      <c r="Z29" s="574"/>
    </row>
    <row r="30" s="644" customFormat="1" ht="183" customHeight="1" spans="1:26">
      <c r="A30" s="574">
        <v>25</v>
      </c>
      <c r="B30" s="574" t="s">
        <v>227</v>
      </c>
      <c r="C30" s="654" t="s">
        <v>228</v>
      </c>
      <c r="D30" s="662" t="s">
        <v>104</v>
      </c>
      <c r="E30" s="662" t="s">
        <v>197</v>
      </c>
      <c r="F30" s="662" t="s">
        <v>33</v>
      </c>
      <c r="G30" s="662" t="s">
        <v>190</v>
      </c>
      <c r="H30" s="574" t="s">
        <v>182</v>
      </c>
      <c r="I30" s="681" t="s">
        <v>229</v>
      </c>
      <c r="J30" s="654" t="s">
        <v>184</v>
      </c>
      <c r="K30" s="574">
        <v>6.37</v>
      </c>
      <c r="L30" s="574">
        <f t="shared" si="2"/>
        <v>378</v>
      </c>
      <c r="M30" s="574">
        <f t="shared" si="3"/>
        <v>378</v>
      </c>
      <c r="N30" s="574"/>
      <c r="O30" s="574">
        <v>378</v>
      </c>
      <c r="P30" s="574"/>
      <c r="Q30" s="574"/>
      <c r="R30" s="574"/>
      <c r="S30" s="574"/>
      <c r="T30" s="574"/>
      <c r="U30" s="574"/>
      <c r="V30" s="654" t="s">
        <v>192</v>
      </c>
      <c r="W30" s="654" t="s">
        <v>176</v>
      </c>
      <c r="X30" s="654" t="s">
        <v>193</v>
      </c>
      <c r="Y30" s="686" t="s">
        <v>230</v>
      </c>
      <c r="Z30" s="574"/>
    </row>
    <row r="31" s="644" customFormat="1" ht="207" customHeight="1" spans="1:26">
      <c r="A31" s="574">
        <v>26</v>
      </c>
      <c r="B31" s="574" t="s">
        <v>231</v>
      </c>
      <c r="C31" s="654" t="s">
        <v>232</v>
      </c>
      <c r="D31" s="662" t="s">
        <v>104</v>
      </c>
      <c r="E31" s="662" t="s">
        <v>197</v>
      </c>
      <c r="F31" s="662" t="s">
        <v>33</v>
      </c>
      <c r="G31" s="662" t="s">
        <v>233</v>
      </c>
      <c r="H31" s="574" t="s">
        <v>182</v>
      </c>
      <c r="I31" s="681" t="s">
        <v>234</v>
      </c>
      <c r="J31" s="654" t="s">
        <v>184</v>
      </c>
      <c r="K31" s="574">
        <v>6.848</v>
      </c>
      <c r="L31" s="574">
        <f t="shared" si="2"/>
        <v>390</v>
      </c>
      <c r="M31" s="574">
        <f t="shared" si="3"/>
        <v>390</v>
      </c>
      <c r="N31" s="574"/>
      <c r="O31" s="574">
        <v>390</v>
      </c>
      <c r="P31" s="574"/>
      <c r="Q31" s="574"/>
      <c r="R31" s="574"/>
      <c r="S31" s="574"/>
      <c r="T31" s="574"/>
      <c r="U31" s="574"/>
      <c r="V31" s="654" t="s">
        <v>235</v>
      </c>
      <c r="W31" s="654" t="s">
        <v>176</v>
      </c>
      <c r="X31" s="654" t="s">
        <v>236</v>
      </c>
      <c r="Y31" s="686" t="s">
        <v>237</v>
      </c>
      <c r="Z31" s="574"/>
    </row>
    <row r="32" s="644" customFormat="1" ht="208" customHeight="1" spans="1:26">
      <c r="A32" s="574">
        <v>27</v>
      </c>
      <c r="B32" s="574" t="s">
        <v>238</v>
      </c>
      <c r="C32" s="654" t="s">
        <v>239</v>
      </c>
      <c r="D32" s="663" t="s">
        <v>104</v>
      </c>
      <c r="E32" s="662" t="s">
        <v>197</v>
      </c>
      <c r="F32" s="663" t="s">
        <v>33</v>
      </c>
      <c r="G32" s="662" t="s">
        <v>240</v>
      </c>
      <c r="H32" s="722" t="s">
        <v>182</v>
      </c>
      <c r="I32" s="681" t="s">
        <v>241</v>
      </c>
      <c r="J32" s="654" t="s">
        <v>184</v>
      </c>
      <c r="K32" s="574">
        <v>6.5</v>
      </c>
      <c r="L32" s="574">
        <f t="shared" si="2"/>
        <v>395</v>
      </c>
      <c r="M32" s="574">
        <f t="shared" si="3"/>
        <v>395</v>
      </c>
      <c r="N32" s="574"/>
      <c r="O32" s="574">
        <v>395</v>
      </c>
      <c r="P32" s="574"/>
      <c r="Q32" s="574"/>
      <c r="R32" s="574"/>
      <c r="S32" s="574"/>
      <c r="T32" s="574"/>
      <c r="U32" s="574"/>
      <c r="V32" s="654" t="s">
        <v>242</v>
      </c>
      <c r="W32" s="654" t="s">
        <v>176</v>
      </c>
      <c r="X32" s="654" t="s">
        <v>243</v>
      </c>
      <c r="Y32" s="686" t="s">
        <v>244</v>
      </c>
      <c r="Z32" s="574"/>
    </row>
    <row r="33" s="644" customFormat="1" ht="115" customHeight="1" spans="1:26">
      <c r="A33" s="574">
        <v>28</v>
      </c>
      <c r="B33" s="574" t="s">
        <v>245</v>
      </c>
      <c r="C33" s="654" t="s">
        <v>246</v>
      </c>
      <c r="D33" s="662" t="s">
        <v>104</v>
      </c>
      <c r="E33" s="573" t="s">
        <v>142</v>
      </c>
      <c r="F33" s="662" t="s">
        <v>33</v>
      </c>
      <c r="G33" s="662" t="s">
        <v>247</v>
      </c>
      <c r="H33" s="574" t="s">
        <v>182</v>
      </c>
      <c r="I33" s="681" t="s">
        <v>248</v>
      </c>
      <c r="J33" s="654" t="s">
        <v>249</v>
      </c>
      <c r="K33" s="574">
        <v>30000</v>
      </c>
      <c r="L33" s="574">
        <f t="shared" si="2"/>
        <v>395</v>
      </c>
      <c r="M33" s="574">
        <f t="shared" si="3"/>
        <v>395</v>
      </c>
      <c r="N33" s="574"/>
      <c r="O33" s="574">
        <v>395</v>
      </c>
      <c r="P33" s="574"/>
      <c r="Q33" s="574"/>
      <c r="R33" s="574"/>
      <c r="S33" s="574"/>
      <c r="T33" s="574"/>
      <c r="U33" s="574"/>
      <c r="V33" s="654" t="s">
        <v>175</v>
      </c>
      <c r="W33" s="654" t="s">
        <v>176</v>
      </c>
      <c r="X33" s="654" t="s">
        <v>177</v>
      </c>
      <c r="Y33" s="686" t="s">
        <v>250</v>
      </c>
      <c r="Z33" s="574"/>
    </row>
    <row r="34" s="644" customFormat="1" ht="123" customHeight="1" spans="1:26">
      <c r="A34" s="574">
        <v>29</v>
      </c>
      <c r="B34" s="574" t="s">
        <v>251</v>
      </c>
      <c r="C34" s="654" t="s">
        <v>252</v>
      </c>
      <c r="D34" s="655" t="s">
        <v>31</v>
      </c>
      <c r="E34" s="655" t="s">
        <v>156</v>
      </c>
      <c r="F34" s="654" t="s">
        <v>33</v>
      </c>
      <c r="G34" s="143" t="s">
        <v>253</v>
      </c>
      <c r="H34" s="574" t="s">
        <v>254</v>
      </c>
      <c r="I34" s="611" t="s">
        <v>255</v>
      </c>
      <c r="J34" s="662" t="s">
        <v>37</v>
      </c>
      <c r="K34" s="574">
        <v>280</v>
      </c>
      <c r="L34" s="574">
        <f t="shared" si="2"/>
        <v>83</v>
      </c>
      <c r="M34" s="574">
        <f t="shared" si="3"/>
        <v>83</v>
      </c>
      <c r="N34" s="574"/>
      <c r="O34" s="574"/>
      <c r="P34" s="574"/>
      <c r="Q34" s="574"/>
      <c r="R34" s="574"/>
      <c r="S34" s="574">
        <v>83</v>
      </c>
      <c r="T34" s="574"/>
      <c r="U34" s="574"/>
      <c r="V34" s="654" t="s">
        <v>151</v>
      </c>
      <c r="W34" s="654" t="s">
        <v>151</v>
      </c>
      <c r="X34" s="654" t="s">
        <v>152</v>
      </c>
      <c r="Y34" s="628" t="s">
        <v>256</v>
      </c>
      <c r="Z34" s="687"/>
    </row>
    <row r="35" s="435" customFormat="1" ht="261" customHeight="1" spans="1:26">
      <c r="A35" s="574">
        <v>30</v>
      </c>
      <c r="B35" s="574" t="s">
        <v>257</v>
      </c>
      <c r="C35" s="573" t="s">
        <v>258</v>
      </c>
      <c r="D35" s="573" t="s">
        <v>104</v>
      </c>
      <c r="E35" s="662" t="s">
        <v>259</v>
      </c>
      <c r="F35" s="662" t="s">
        <v>33</v>
      </c>
      <c r="G35" s="573" t="s">
        <v>260</v>
      </c>
      <c r="H35" s="574" t="s">
        <v>124</v>
      </c>
      <c r="I35" s="739" t="s">
        <v>261</v>
      </c>
      <c r="J35" s="654" t="s">
        <v>184</v>
      </c>
      <c r="K35" s="574">
        <f>18.685+5.1</f>
        <v>23.785</v>
      </c>
      <c r="L35" s="574">
        <f t="shared" si="2"/>
        <v>266</v>
      </c>
      <c r="M35" s="574">
        <f t="shared" si="3"/>
        <v>266</v>
      </c>
      <c r="N35" s="574"/>
      <c r="O35" s="574"/>
      <c r="P35" s="574"/>
      <c r="Q35" s="574"/>
      <c r="R35" s="574">
        <v>266</v>
      </c>
      <c r="S35" s="574"/>
      <c r="T35" s="574"/>
      <c r="U35" s="574"/>
      <c r="V35" s="573" t="s">
        <v>260</v>
      </c>
      <c r="W35" s="573" t="s">
        <v>137</v>
      </c>
      <c r="X35" s="573" t="s">
        <v>262</v>
      </c>
      <c r="Y35" s="686" t="s">
        <v>263</v>
      </c>
      <c r="Z35" s="574"/>
    </row>
    <row r="36" s="435" customFormat="1" ht="230" customHeight="1" spans="1:26">
      <c r="A36" s="574">
        <v>31</v>
      </c>
      <c r="B36" s="574" t="s">
        <v>264</v>
      </c>
      <c r="C36" s="573" t="s">
        <v>265</v>
      </c>
      <c r="D36" s="573" t="s">
        <v>104</v>
      </c>
      <c r="E36" s="662" t="s">
        <v>171</v>
      </c>
      <c r="F36" s="662" t="s">
        <v>33</v>
      </c>
      <c r="G36" s="573" t="s">
        <v>266</v>
      </c>
      <c r="H36" s="574" t="s">
        <v>124</v>
      </c>
      <c r="I36" s="671" t="s">
        <v>267</v>
      </c>
      <c r="J36" s="654" t="s">
        <v>184</v>
      </c>
      <c r="K36" s="574">
        <f>1.7+6.658</f>
        <v>8.358</v>
      </c>
      <c r="L36" s="574">
        <f t="shared" si="2"/>
        <v>188</v>
      </c>
      <c r="M36" s="574">
        <f t="shared" si="3"/>
        <v>188</v>
      </c>
      <c r="N36" s="574"/>
      <c r="O36" s="574"/>
      <c r="P36" s="574"/>
      <c r="Q36" s="574"/>
      <c r="R36" s="574">
        <v>188</v>
      </c>
      <c r="S36" s="574"/>
      <c r="T36" s="574"/>
      <c r="U36" s="574"/>
      <c r="V36" s="573" t="s">
        <v>266</v>
      </c>
      <c r="W36" s="573" t="s">
        <v>137</v>
      </c>
      <c r="X36" s="573" t="s">
        <v>268</v>
      </c>
      <c r="Y36" s="686" t="s">
        <v>269</v>
      </c>
      <c r="Z36" s="574"/>
    </row>
    <row r="37" s="435" customFormat="1" ht="155" customHeight="1" spans="1:26">
      <c r="A37" s="574">
        <v>32</v>
      </c>
      <c r="B37" s="574" t="s">
        <v>270</v>
      </c>
      <c r="C37" s="654" t="s">
        <v>271</v>
      </c>
      <c r="D37" s="654" t="s">
        <v>31</v>
      </c>
      <c r="E37" s="573" t="s">
        <v>272</v>
      </c>
      <c r="F37" s="658" t="s">
        <v>33</v>
      </c>
      <c r="G37" s="654" t="s">
        <v>190</v>
      </c>
      <c r="H37" s="574" t="s">
        <v>35</v>
      </c>
      <c r="I37" s="740" t="s">
        <v>273</v>
      </c>
      <c r="J37" s="573" t="s">
        <v>184</v>
      </c>
      <c r="K37" s="625">
        <v>12.346</v>
      </c>
      <c r="L37" s="574">
        <f t="shared" si="2"/>
        <v>1250</v>
      </c>
      <c r="M37" s="574">
        <f t="shared" si="3"/>
        <v>1250</v>
      </c>
      <c r="N37" s="625"/>
      <c r="O37" s="574"/>
      <c r="P37" s="574">
        <v>1250</v>
      </c>
      <c r="Q37" s="574"/>
      <c r="R37" s="574"/>
      <c r="S37" s="574"/>
      <c r="T37" s="574"/>
      <c r="U37" s="574"/>
      <c r="V37" s="573" t="s">
        <v>192</v>
      </c>
      <c r="W37" s="573" t="s">
        <v>144</v>
      </c>
      <c r="X37" s="654" t="s">
        <v>274</v>
      </c>
      <c r="Y37" s="753" t="s">
        <v>275</v>
      </c>
      <c r="Z37" s="574"/>
    </row>
    <row r="38" s="644" customFormat="1" ht="172" customHeight="1" spans="1:26">
      <c r="A38" s="574">
        <v>33</v>
      </c>
      <c r="B38" s="574" t="s">
        <v>276</v>
      </c>
      <c r="C38" s="654" t="s">
        <v>277</v>
      </c>
      <c r="D38" s="654" t="s">
        <v>31</v>
      </c>
      <c r="E38" s="573" t="s">
        <v>278</v>
      </c>
      <c r="F38" s="654" t="s">
        <v>33</v>
      </c>
      <c r="G38" s="150" t="s">
        <v>279</v>
      </c>
      <c r="H38" s="574" t="s">
        <v>35</v>
      </c>
      <c r="I38" s="611" t="s">
        <v>280</v>
      </c>
      <c r="J38" s="573" t="s">
        <v>281</v>
      </c>
      <c r="K38" s="146">
        <v>824.09</v>
      </c>
      <c r="L38" s="143">
        <f t="shared" ref="L38:L58" si="4">SUM(M38,T38,U38)</f>
        <v>155</v>
      </c>
      <c r="M38" s="143">
        <f t="shared" ref="M38:M58" si="5">SUM(N38:S38)</f>
        <v>155</v>
      </c>
      <c r="N38" s="143">
        <v>155</v>
      </c>
      <c r="O38" s="574"/>
      <c r="P38" s="574"/>
      <c r="Q38" s="574"/>
      <c r="R38" s="574"/>
      <c r="S38" s="574"/>
      <c r="T38" s="574"/>
      <c r="U38" s="574"/>
      <c r="V38" s="573" t="s">
        <v>282</v>
      </c>
      <c r="W38" s="573" t="s">
        <v>283</v>
      </c>
      <c r="X38" s="573" t="s">
        <v>284</v>
      </c>
      <c r="Y38" s="161" t="s">
        <v>285</v>
      </c>
      <c r="Z38" s="574"/>
    </row>
    <row r="39" s="644" customFormat="1" ht="119" customHeight="1" spans="1:26">
      <c r="A39" s="574">
        <v>34</v>
      </c>
      <c r="B39" s="574" t="s">
        <v>286</v>
      </c>
      <c r="C39" s="654" t="s">
        <v>287</v>
      </c>
      <c r="D39" s="654" t="s">
        <v>31</v>
      </c>
      <c r="E39" s="573" t="s">
        <v>278</v>
      </c>
      <c r="F39" s="654" t="s">
        <v>33</v>
      </c>
      <c r="G39" s="573" t="s">
        <v>288</v>
      </c>
      <c r="H39" s="574" t="s">
        <v>35</v>
      </c>
      <c r="I39" s="604" t="s">
        <v>289</v>
      </c>
      <c r="J39" s="573" t="s">
        <v>281</v>
      </c>
      <c r="K39" s="535">
        <v>2266.49</v>
      </c>
      <c r="L39" s="574">
        <f t="shared" si="4"/>
        <v>530</v>
      </c>
      <c r="M39" s="574">
        <f t="shared" si="5"/>
        <v>530</v>
      </c>
      <c r="N39" s="574">
        <v>530</v>
      </c>
      <c r="O39" s="574"/>
      <c r="P39" s="574"/>
      <c r="Q39" s="574"/>
      <c r="R39" s="574"/>
      <c r="S39" s="574"/>
      <c r="T39" s="574"/>
      <c r="U39" s="574"/>
      <c r="V39" s="573" t="s">
        <v>185</v>
      </c>
      <c r="W39" s="573" t="s">
        <v>283</v>
      </c>
      <c r="X39" s="573" t="s">
        <v>290</v>
      </c>
      <c r="Y39" s="564" t="s">
        <v>291</v>
      </c>
      <c r="Z39" s="574"/>
    </row>
    <row r="40" s="644" customFormat="1" ht="178" customHeight="1" spans="1:26">
      <c r="A40" s="574">
        <v>35</v>
      </c>
      <c r="B40" s="574" t="s">
        <v>292</v>
      </c>
      <c r="C40" s="654" t="s">
        <v>293</v>
      </c>
      <c r="D40" s="654" t="s">
        <v>31</v>
      </c>
      <c r="E40" s="573" t="s">
        <v>278</v>
      </c>
      <c r="F40" s="654" t="s">
        <v>33</v>
      </c>
      <c r="G40" s="654" t="s">
        <v>294</v>
      </c>
      <c r="H40" s="574" t="s">
        <v>35</v>
      </c>
      <c r="I40" s="604" t="s">
        <v>295</v>
      </c>
      <c r="J40" s="573" t="s">
        <v>281</v>
      </c>
      <c r="K40" s="535">
        <v>1307.16</v>
      </c>
      <c r="L40" s="574">
        <f t="shared" si="4"/>
        <v>228.96</v>
      </c>
      <c r="M40" s="574">
        <f t="shared" si="5"/>
        <v>228.96</v>
      </c>
      <c r="N40" s="574">
        <v>228.96</v>
      </c>
      <c r="O40" s="574"/>
      <c r="P40" s="574"/>
      <c r="Q40" s="574"/>
      <c r="R40" s="574"/>
      <c r="S40" s="574"/>
      <c r="T40" s="574"/>
      <c r="U40" s="574"/>
      <c r="V40" s="573" t="s">
        <v>296</v>
      </c>
      <c r="W40" s="573" t="s">
        <v>283</v>
      </c>
      <c r="X40" s="573" t="s">
        <v>297</v>
      </c>
      <c r="Y40" s="161" t="s">
        <v>298</v>
      </c>
      <c r="Z40" s="574"/>
    </row>
    <row r="41" s="435" customFormat="1" ht="134" customHeight="1" spans="1:26">
      <c r="A41" s="574">
        <v>36</v>
      </c>
      <c r="B41" s="574" t="s">
        <v>299</v>
      </c>
      <c r="C41" s="654" t="s">
        <v>300</v>
      </c>
      <c r="D41" s="654" t="s">
        <v>31</v>
      </c>
      <c r="E41" s="573" t="s">
        <v>278</v>
      </c>
      <c r="F41" s="654" t="s">
        <v>33</v>
      </c>
      <c r="G41" s="654" t="s">
        <v>301</v>
      </c>
      <c r="H41" s="574" t="s">
        <v>302</v>
      </c>
      <c r="I41" s="604" t="s">
        <v>303</v>
      </c>
      <c r="J41" s="573" t="s">
        <v>281</v>
      </c>
      <c r="K41" s="741">
        <v>463.54</v>
      </c>
      <c r="L41" s="574">
        <f t="shared" si="4"/>
        <v>46.5</v>
      </c>
      <c r="M41" s="574">
        <f t="shared" si="5"/>
        <v>46.5</v>
      </c>
      <c r="N41" s="574">
        <v>46.5</v>
      </c>
      <c r="O41" s="574"/>
      <c r="P41" s="574"/>
      <c r="Q41" s="574"/>
      <c r="R41" s="574"/>
      <c r="S41" s="574"/>
      <c r="T41" s="574"/>
      <c r="U41" s="574"/>
      <c r="V41" s="573" t="s">
        <v>235</v>
      </c>
      <c r="W41" s="573" t="s">
        <v>283</v>
      </c>
      <c r="X41" s="573" t="s">
        <v>304</v>
      </c>
      <c r="Y41" s="686" t="s">
        <v>305</v>
      </c>
      <c r="Z41" s="574"/>
    </row>
    <row r="42" s="644" customFormat="1" ht="153" customHeight="1" spans="1:26">
      <c r="A42" s="574">
        <v>37</v>
      </c>
      <c r="B42" s="574" t="s">
        <v>306</v>
      </c>
      <c r="C42" s="654" t="s">
        <v>307</v>
      </c>
      <c r="D42" s="654" t="s">
        <v>31</v>
      </c>
      <c r="E42" s="573" t="s">
        <v>278</v>
      </c>
      <c r="F42" s="654" t="s">
        <v>33</v>
      </c>
      <c r="G42" s="654" t="s">
        <v>308</v>
      </c>
      <c r="H42" s="574" t="s">
        <v>35</v>
      </c>
      <c r="I42" s="617" t="s">
        <v>309</v>
      </c>
      <c r="J42" s="573" t="s">
        <v>281</v>
      </c>
      <c r="K42" s="535">
        <v>612</v>
      </c>
      <c r="L42" s="574">
        <f t="shared" si="4"/>
        <v>61.2</v>
      </c>
      <c r="M42" s="574">
        <f t="shared" si="5"/>
        <v>61.2</v>
      </c>
      <c r="N42" s="574">
        <v>61.2</v>
      </c>
      <c r="O42" s="574"/>
      <c r="P42" s="574"/>
      <c r="Q42" s="574"/>
      <c r="R42" s="574"/>
      <c r="S42" s="574"/>
      <c r="T42" s="574"/>
      <c r="U42" s="574"/>
      <c r="V42" s="573" t="s">
        <v>175</v>
      </c>
      <c r="W42" s="573" t="s">
        <v>283</v>
      </c>
      <c r="X42" s="573" t="s">
        <v>310</v>
      </c>
      <c r="Y42" s="686" t="s">
        <v>311</v>
      </c>
      <c r="Z42" s="574"/>
    </row>
    <row r="43" s="644" customFormat="1" ht="148" customHeight="1" spans="1:26">
      <c r="A43" s="574">
        <v>38</v>
      </c>
      <c r="B43" s="574" t="s">
        <v>312</v>
      </c>
      <c r="C43" s="574" t="s">
        <v>313</v>
      </c>
      <c r="D43" s="574" t="s">
        <v>314</v>
      </c>
      <c r="E43" s="535" t="s">
        <v>315</v>
      </c>
      <c r="F43" s="574" t="s">
        <v>316</v>
      </c>
      <c r="G43" s="574" t="s">
        <v>317</v>
      </c>
      <c r="H43" s="574" t="s">
        <v>35</v>
      </c>
      <c r="I43" s="604" t="s">
        <v>318</v>
      </c>
      <c r="J43" s="535" t="s">
        <v>319</v>
      </c>
      <c r="K43" s="535">
        <v>1620</v>
      </c>
      <c r="L43" s="574">
        <f t="shared" si="4"/>
        <v>280</v>
      </c>
      <c r="M43" s="574">
        <f t="shared" si="5"/>
        <v>280</v>
      </c>
      <c r="N43" s="574">
        <v>280</v>
      </c>
      <c r="O43" s="574"/>
      <c r="P43" s="574"/>
      <c r="Q43" s="574"/>
      <c r="R43" s="574"/>
      <c r="S43" s="574"/>
      <c r="T43" s="574"/>
      <c r="U43" s="574"/>
      <c r="V43" s="535" t="s">
        <v>320</v>
      </c>
      <c r="W43" s="535" t="s">
        <v>321</v>
      </c>
      <c r="X43" s="535" t="s">
        <v>322</v>
      </c>
      <c r="Y43" s="754" t="s">
        <v>323</v>
      </c>
      <c r="Z43" s="574"/>
    </row>
    <row r="44" s="644" customFormat="1" ht="214" customHeight="1" spans="1:26">
      <c r="A44" s="574">
        <v>39</v>
      </c>
      <c r="B44" s="574" t="s">
        <v>324</v>
      </c>
      <c r="C44" s="654" t="s">
        <v>325</v>
      </c>
      <c r="D44" s="654" t="s">
        <v>31</v>
      </c>
      <c r="E44" s="573" t="s">
        <v>272</v>
      </c>
      <c r="F44" s="658" t="s">
        <v>33</v>
      </c>
      <c r="G44" s="143" t="s">
        <v>326</v>
      </c>
      <c r="H44" s="574" t="s">
        <v>35</v>
      </c>
      <c r="I44" s="740" t="s">
        <v>327</v>
      </c>
      <c r="J44" s="573" t="s">
        <v>184</v>
      </c>
      <c r="K44" s="535">
        <v>33.197</v>
      </c>
      <c r="L44" s="574">
        <f t="shared" si="4"/>
        <v>4161.62</v>
      </c>
      <c r="M44" s="574">
        <f t="shared" si="5"/>
        <v>4161.62</v>
      </c>
      <c r="N44" s="574">
        <v>4161.62</v>
      </c>
      <c r="O44" s="574"/>
      <c r="P44" s="574"/>
      <c r="Q44" s="574"/>
      <c r="R44" s="574"/>
      <c r="S44" s="574"/>
      <c r="T44" s="574"/>
      <c r="U44" s="574"/>
      <c r="V44" s="573" t="s">
        <v>283</v>
      </c>
      <c r="W44" s="573" t="s">
        <v>283</v>
      </c>
      <c r="X44" s="654" t="s">
        <v>328</v>
      </c>
      <c r="Y44" s="755" t="s">
        <v>329</v>
      </c>
      <c r="Z44" s="574"/>
    </row>
    <row r="45" s="644" customFormat="1" ht="262" customHeight="1" spans="1:26">
      <c r="A45" s="574">
        <v>40</v>
      </c>
      <c r="B45" s="574" t="s">
        <v>330</v>
      </c>
      <c r="C45" s="654" t="s">
        <v>331</v>
      </c>
      <c r="D45" s="654" t="s">
        <v>31</v>
      </c>
      <c r="E45" s="573" t="s">
        <v>272</v>
      </c>
      <c r="F45" s="658" t="s">
        <v>33</v>
      </c>
      <c r="G45" s="143" t="s">
        <v>332</v>
      </c>
      <c r="H45" s="574" t="s">
        <v>35</v>
      </c>
      <c r="I45" s="667" t="s">
        <v>333</v>
      </c>
      <c r="J45" s="573" t="s">
        <v>184</v>
      </c>
      <c r="K45" s="535">
        <v>41.367</v>
      </c>
      <c r="L45" s="574">
        <f t="shared" si="4"/>
        <v>4471.79</v>
      </c>
      <c r="M45" s="574">
        <f t="shared" si="5"/>
        <v>4471.79</v>
      </c>
      <c r="N45" s="574">
        <v>4471.79</v>
      </c>
      <c r="O45" s="574"/>
      <c r="P45" s="574"/>
      <c r="Q45" s="574"/>
      <c r="R45" s="574"/>
      <c r="S45" s="574"/>
      <c r="T45" s="574"/>
      <c r="U45" s="574"/>
      <c r="V45" s="573" t="s">
        <v>283</v>
      </c>
      <c r="W45" s="573" t="s">
        <v>283</v>
      </c>
      <c r="X45" s="654" t="s">
        <v>328</v>
      </c>
      <c r="Y45" s="755" t="s">
        <v>334</v>
      </c>
      <c r="Z45" s="574"/>
    </row>
    <row r="46" s="644" customFormat="1" ht="136" customHeight="1" spans="1:26">
      <c r="A46" s="574">
        <v>41</v>
      </c>
      <c r="B46" s="574" t="s">
        <v>335</v>
      </c>
      <c r="C46" s="654" t="s">
        <v>336</v>
      </c>
      <c r="D46" s="654" t="s">
        <v>31</v>
      </c>
      <c r="E46" s="573" t="s">
        <v>272</v>
      </c>
      <c r="F46" s="658" t="s">
        <v>33</v>
      </c>
      <c r="G46" s="143" t="s">
        <v>337</v>
      </c>
      <c r="H46" s="574" t="s">
        <v>35</v>
      </c>
      <c r="I46" s="740" t="s">
        <v>338</v>
      </c>
      <c r="J46" s="573" t="s">
        <v>184</v>
      </c>
      <c r="K46" s="625">
        <v>14.634</v>
      </c>
      <c r="L46" s="574">
        <f t="shared" si="4"/>
        <v>2461.97</v>
      </c>
      <c r="M46" s="574">
        <f t="shared" si="5"/>
        <v>2461.97</v>
      </c>
      <c r="N46" s="625">
        <v>2461.97</v>
      </c>
      <c r="O46" s="574"/>
      <c r="P46" s="574"/>
      <c r="Q46" s="574"/>
      <c r="R46" s="574"/>
      <c r="S46" s="574"/>
      <c r="T46" s="574"/>
      <c r="U46" s="574"/>
      <c r="V46" s="573" t="s">
        <v>283</v>
      </c>
      <c r="W46" s="573" t="s">
        <v>283</v>
      </c>
      <c r="X46" s="654" t="s">
        <v>328</v>
      </c>
      <c r="Y46" s="629" t="s">
        <v>339</v>
      </c>
      <c r="Z46" s="574"/>
    </row>
    <row r="47" s="644" customFormat="1" ht="179" customHeight="1" spans="1:26">
      <c r="A47" s="574">
        <v>42</v>
      </c>
      <c r="B47" s="574" t="s">
        <v>340</v>
      </c>
      <c r="C47" s="656" t="s">
        <v>341</v>
      </c>
      <c r="D47" s="657" t="s">
        <v>31</v>
      </c>
      <c r="E47" s="654" t="s">
        <v>342</v>
      </c>
      <c r="F47" s="573" t="s">
        <v>343</v>
      </c>
      <c r="G47" s="573" t="s">
        <v>344</v>
      </c>
      <c r="H47" s="574" t="s">
        <v>345</v>
      </c>
      <c r="I47" s="668" t="s">
        <v>346</v>
      </c>
      <c r="J47" s="669" t="s">
        <v>37</v>
      </c>
      <c r="K47" s="670">
        <f>2405+2400+4796+240.01+344.51</f>
        <v>10185.52</v>
      </c>
      <c r="L47" s="574">
        <f t="shared" si="4"/>
        <v>4500</v>
      </c>
      <c r="M47" s="574">
        <f t="shared" si="5"/>
        <v>2800</v>
      </c>
      <c r="N47" s="625">
        <v>2800</v>
      </c>
      <c r="O47" s="574"/>
      <c r="P47" s="574"/>
      <c r="Q47" s="574"/>
      <c r="R47" s="574"/>
      <c r="S47" s="574"/>
      <c r="T47" s="574"/>
      <c r="U47" s="574">
        <v>1700</v>
      </c>
      <c r="V47" s="573" t="s">
        <v>283</v>
      </c>
      <c r="W47" s="573" t="s">
        <v>283</v>
      </c>
      <c r="X47" s="573" t="s">
        <v>328</v>
      </c>
      <c r="Y47" s="688" t="s">
        <v>347</v>
      </c>
      <c r="Z47" s="574"/>
    </row>
    <row r="48" s="644" customFormat="1" ht="211" customHeight="1" spans="1:26">
      <c r="A48" s="574">
        <v>43</v>
      </c>
      <c r="B48" s="574" t="s">
        <v>348</v>
      </c>
      <c r="C48" s="654" t="s">
        <v>349</v>
      </c>
      <c r="D48" s="654" t="s">
        <v>31</v>
      </c>
      <c r="E48" s="654" t="s">
        <v>350</v>
      </c>
      <c r="F48" s="658" t="s">
        <v>343</v>
      </c>
      <c r="G48" s="654" t="s">
        <v>351</v>
      </c>
      <c r="H48" s="574" t="s">
        <v>35</v>
      </c>
      <c r="I48" s="671" t="s">
        <v>352</v>
      </c>
      <c r="J48" s="654" t="s">
        <v>37</v>
      </c>
      <c r="K48" s="625">
        <v>5952</v>
      </c>
      <c r="L48" s="574">
        <f t="shared" si="4"/>
        <v>1080</v>
      </c>
      <c r="M48" s="574">
        <f t="shared" si="5"/>
        <v>1080</v>
      </c>
      <c r="N48" s="672">
        <v>1080</v>
      </c>
      <c r="O48" s="672">
        <v>0</v>
      </c>
      <c r="P48" s="672">
        <v>0</v>
      </c>
      <c r="Q48" s="672">
        <v>0</v>
      </c>
      <c r="R48" s="672">
        <v>0</v>
      </c>
      <c r="S48" s="672">
        <v>0</v>
      </c>
      <c r="T48" s="672">
        <v>0</v>
      </c>
      <c r="U48" s="672">
        <v>0</v>
      </c>
      <c r="V48" s="654" t="s">
        <v>235</v>
      </c>
      <c r="W48" s="684" t="s">
        <v>353</v>
      </c>
      <c r="X48" s="654" t="s">
        <v>354</v>
      </c>
      <c r="Y48" s="689" t="s">
        <v>355</v>
      </c>
      <c r="Z48" s="574"/>
    </row>
    <row r="49" s="644" customFormat="1" ht="140" customHeight="1" spans="1:26">
      <c r="A49" s="659">
        <v>44</v>
      </c>
      <c r="B49" s="659" t="s">
        <v>356</v>
      </c>
      <c r="C49" s="654" t="s">
        <v>357</v>
      </c>
      <c r="D49" s="654" t="s">
        <v>31</v>
      </c>
      <c r="E49" s="654" t="s">
        <v>350</v>
      </c>
      <c r="F49" s="658" t="s">
        <v>343</v>
      </c>
      <c r="G49" s="654" t="s">
        <v>351</v>
      </c>
      <c r="H49" s="574" t="s">
        <v>35</v>
      </c>
      <c r="I49" s="523" t="s">
        <v>358</v>
      </c>
      <c r="J49" s="573" t="s">
        <v>359</v>
      </c>
      <c r="K49" s="574">
        <v>1</v>
      </c>
      <c r="L49" s="574">
        <f t="shared" si="4"/>
        <v>1470.3</v>
      </c>
      <c r="M49" s="574">
        <f t="shared" si="5"/>
        <v>1470.3</v>
      </c>
      <c r="N49" s="574">
        <v>1470.3</v>
      </c>
      <c r="O49" s="673"/>
      <c r="P49" s="673"/>
      <c r="Q49" s="673"/>
      <c r="R49" s="673"/>
      <c r="S49" s="673"/>
      <c r="T49" s="673"/>
      <c r="U49" s="673"/>
      <c r="V49" s="654" t="s">
        <v>235</v>
      </c>
      <c r="W49" s="573" t="s">
        <v>353</v>
      </c>
      <c r="X49" s="654" t="s">
        <v>360</v>
      </c>
      <c r="Y49" s="630" t="s">
        <v>361</v>
      </c>
      <c r="Z49" s="574"/>
    </row>
    <row r="50" s="644" customFormat="1" ht="149" customHeight="1" spans="1:26">
      <c r="A50" s="660"/>
      <c r="B50" s="660"/>
      <c r="C50" s="574"/>
      <c r="D50" s="574"/>
      <c r="E50" s="574"/>
      <c r="F50" s="625"/>
      <c r="G50" s="573" t="s">
        <v>34</v>
      </c>
      <c r="H50" s="574" t="s">
        <v>35</v>
      </c>
      <c r="I50" s="604" t="s">
        <v>362</v>
      </c>
      <c r="J50" s="654" t="s">
        <v>184</v>
      </c>
      <c r="K50" s="574">
        <v>8.64</v>
      </c>
      <c r="L50" s="574">
        <f t="shared" si="4"/>
        <v>95.04</v>
      </c>
      <c r="M50" s="574">
        <f t="shared" si="5"/>
        <v>95.04</v>
      </c>
      <c r="N50" s="574">
        <v>95.04</v>
      </c>
      <c r="O50" s="574">
        <v>0</v>
      </c>
      <c r="P50" s="574">
        <v>0</v>
      </c>
      <c r="Q50" s="574">
        <v>0</v>
      </c>
      <c r="R50" s="574">
        <v>0</v>
      </c>
      <c r="S50" s="574">
        <v>0</v>
      </c>
      <c r="T50" s="574">
        <v>0</v>
      </c>
      <c r="U50" s="574"/>
      <c r="V50" s="573" t="s">
        <v>296</v>
      </c>
      <c r="W50" s="535"/>
      <c r="X50" s="574"/>
      <c r="Y50" s="633"/>
      <c r="Z50" s="574"/>
    </row>
    <row r="51" s="644" customFormat="1" ht="408" customHeight="1" spans="1:26">
      <c r="A51" s="574">
        <v>45</v>
      </c>
      <c r="B51" s="574" t="s">
        <v>363</v>
      </c>
      <c r="C51" s="654" t="s">
        <v>364</v>
      </c>
      <c r="D51" s="654" t="s">
        <v>31</v>
      </c>
      <c r="E51" s="654" t="s">
        <v>32</v>
      </c>
      <c r="F51" s="654" t="s">
        <v>33</v>
      </c>
      <c r="G51" s="143" t="s">
        <v>365</v>
      </c>
      <c r="H51" s="574" t="s">
        <v>35</v>
      </c>
      <c r="I51" s="742" t="s">
        <v>366</v>
      </c>
      <c r="J51" s="662" t="s">
        <v>37</v>
      </c>
      <c r="K51" s="143">
        <f>1648.16+335.04+1100+7591.3+5782.17+1415.88</f>
        <v>17872.55</v>
      </c>
      <c r="L51" s="574">
        <f t="shared" si="4"/>
        <v>5149</v>
      </c>
      <c r="M51" s="574">
        <f t="shared" si="5"/>
        <v>5149</v>
      </c>
      <c r="N51" s="574">
        <v>5149</v>
      </c>
      <c r="O51" s="574"/>
      <c r="P51" s="574"/>
      <c r="Q51" s="574"/>
      <c r="R51" s="574"/>
      <c r="S51" s="574"/>
      <c r="T51" s="574"/>
      <c r="U51" s="574"/>
      <c r="V51" s="654" t="s">
        <v>367</v>
      </c>
      <c r="W51" s="654" t="s">
        <v>353</v>
      </c>
      <c r="X51" s="654" t="s">
        <v>368</v>
      </c>
      <c r="Y51" s="161" t="s">
        <v>369</v>
      </c>
      <c r="Z51" s="654" t="s">
        <v>370</v>
      </c>
    </row>
    <row r="52" s="435" customFormat="1" ht="210" customHeight="1" spans="1:26">
      <c r="A52" s="574">
        <v>46</v>
      </c>
      <c r="B52" s="574" t="s">
        <v>371</v>
      </c>
      <c r="C52" s="654" t="s">
        <v>372</v>
      </c>
      <c r="D52" s="654" t="s">
        <v>31</v>
      </c>
      <c r="E52" s="654" t="s">
        <v>32</v>
      </c>
      <c r="F52" s="654" t="s">
        <v>33</v>
      </c>
      <c r="G52" s="654" t="s">
        <v>211</v>
      </c>
      <c r="H52" s="574" t="s">
        <v>373</v>
      </c>
      <c r="I52" s="674" t="s">
        <v>374</v>
      </c>
      <c r="J52" s="654" t="s">
        <v>37</v>
      </c>
      <c r="K52" s="574">
        <v>4000</v>
      </c>
      <c r="L52" s="574">
        <f t="shared" si="4"/>
        <v>1040</v>
      </c>
      <c r="M52" s="574">
        <f t="shared" si="5"/>
        <v>1040</v>
      </c>
      <c r="N52" s="574">
        <v>1040</v>
      </c>
      <c r="O52" s="574"/>
      <c r="P52" s="574"/>
      <c r="Q52" s="574"/>
      <c r="R52" s="574"/>
      <c r="S52" s="574"/>
      <c r="T52" s="574"/>
      <c r="U52" s="574"/>
      <c r="V52" s="654" t="s">
        <v>213</v>
      </c>
      <c r="W52" s="654" t="s">
        <v>353</v>
      </c>
      <c r="X52" s="654" t="s">
        <v>375</v>
      </c>
      <c r="Y52" s="686" t="s">
        <v>376</v>
      </c>
      <c r="Z52" s="574"/>
    </row>
    <row r="53" s="435" customFormat="1" ht="195" customHeight="1" spans="1:26">
      <c r="A53" s="574">
        <v>47</v>
      </c>
      <c r="B53" s="574" t="s">
        <v>377</v>
      </c>
      <c r="C53" s="654" t="s">
        <v>378</v>
      </c>
      <c r="D53" s="654" t="s">
        <v>31</v>
      </c>
      <c r="E53" s="654" t="s">
        <v>32</v>
      </c>
      <c r="F53" s="654" t="s">
        <v>33</v>
      </c>
      <c r="G53" s="654" t="s">
        <v>379</v>
      </c>
      <c r="H53" s="574" t="s">
        <v>373</v>
      </c>
      <c r="I53" s="743" t="s">
        <v>380</v>
      </c>
      <c r="J53" s="654" t="s">
        <v>37</v>
      </c>
      <c r="K53" s="574">
        <f>17300+600</f>
        <v>17900</v>
      </c>
      <c r="L53" s="574">
        <f t="shared" si="4"/>
        <v>600</v>
      </c>
      <c r="M53" s="574">
        <f t="shared" si="5"/>
        <v>600</v>
      </c>
      <c r="N53" s="574">
        <v>600</v>
      </c>
      <c r="O53" s="574"/>
      <c r="P53" s="574"/>
      <c r="Q53" s="574"/>
      <c r="R53" s="574"/>
      <c r="S53" s="574"/>
      <c r="T53" s="574"/>
      <c r="U53" s="574"/>
      <c r="V53" s="654" t="s">
        <v>175</v>
      </c>
      <c r="W53" s="654" t="s">
        <v>353</v>
      </c>
      <c r="X53" s="654" t="s">
        <v>381</v>
      </c>
      <c r="Y53" s="686" t="s">
        <v>382</v>
      </c>
      <c r="Z53" s="574"/>
    </row>
    <row r="54" s="644" customFormat="1" ht="179" customHeight="1" spans="1:26">
      <c r="A54" s="574">
        <v>48</v>
      </c>
      <c r="B54" s="574" t="s">
        <v>383</v>
      </c>
      <c r="C54" s="654" t="s">
        <v>384</v>
      </c>
      <c r="D54" s="654" t="s">
        <v>31</v>
      </c>
      <c r="E54" s="654" t="s">
        <v>385</v>
      </c>
      <c r="F54" s="658" t="s">
        <v>33</v>
      </c>
      <c r="G54" s="658" t="s">
        <v>386</v>
      </c>
      <c r="H54" s="574" t="s">
        <v>35</v>
      </c>
      <c r="I54" s="744" t="s">
        <v>387</v>
      </c>
      <c r="J54" s="654" t="s">
        <v>37</v>
      </c>
      <c r="K54" s="574">
        <v>8748</v>
      </c>
      <c r="L54" s="574">
        <f t="shared" si="4"/>
        <v>1500</v>
      </c>
      <c r="M54" s="574">
        <f t="shared" si="5"/>
        <v>1500</v>
      </c>
      <c r="N54" s="574">
        <v>1500</v>
      </c>
      <c r="O54" s="574"/>
      <c r="P54" s="574"/>
      <c r="Q54" s="574"/>
      <c r="R54" s="574" t="s">
        <v>388</v>
      </c>
      <c r="S54" s="574"/>
      <c r="T54" s="574"/>
      <c r="U54" s="574"/>
      <c r="V54" s="654" t="s">
        <v>242</v>
      </c>
      <c r="W54" s="573" t="s">
        <v>353</v>
      </c>
      <c r="X54" s="654" t="s">
        <v>389</v>
      </c>
      <c r="Y54" s="540" t="s">
        <v>390</v>
      </c>
      <c r="Z54" s="574"/>
    </row>
    <row r="55" s="435" customFormat="1" ht="169" customHeight="1" spans="1:26">
      <c r="A55" s="574">
        <v>49</v>
      </c>
      <c r="B55" s="574" t="s">
        <v>391</v>
      </c>
      <c r="C55" s="654" t="s">
        <v>392</v>
      </c>
      <c r="D55" s="655" t="s">
        <v>31</v>
      </c>
      <c r="E55" s="655" t="s">
        <v>393</v>
      </c>
      <c r="F55" s="654" t="s">
        <v>33</v>
      </c>
      <c r="G55" s="654" t="s">
        <v>45</v>
      </c>
      <c r="H55" s="574" t="s">
        <v>46</v>
      </c>
      <c r="I55" s="666" t="s">
        <v>394</v>
      </c>
      <c r="J55" s="654" t="s">
        <v>395</v>
      </c>
      <c r="K55" s="574">
        <v>650000</v>
      </c>
      <c r="L55" s="574">
        <f t="shared" si="4"/>
        <v>450</v>
      </c>
      <c r="M55" s="574">
        <f t="shared" si="5"/>
        <v>300</v>
      </c>
      <c r="N55" s="574">
        <v>300</v>
      </c>
      <c r="O55" s="574"/>
      <c r="P55" s="574"/>
      <c r="Q55" s="574"/>
      <c r="R55" s="574"/>
      <c r="S55" s="574"/>
      <c r="T55" s="574"/>
      <c r="U55" s="574">
        <v>150</v>
      </c>
      <c r="V55" s="654" t="s">
        <v>151</v>
      </c>
      <c r="W55" s="654" t="s">
        <v>151</v>
      </c>
      <c r="X55" s="654" t="s">
        <v>152</v>
      </c>
      <c r="Y55" s="689" t="s">
        <v>396</v>
      </c>
      <c r="Z55" s="574"/>
    </row>
    <row r="56" s="435" customFormat="1" ht="225" customHeight="1" spans="1:26">
      <c r="A56" s="574">
        <v>50</v>
      </c>
      <c r="B56" s="574" t="s">
        <v>397</v>
      </c>
      <c r="C56" s="654" t="s">
        <v>398</v>
      </c>
      <c r="D56" s="573" t="s">
        <v>104</v>
      </c>
      <c r="E56" s="656" t="s">
        <v>399</v>
      </c>
      <c r="F56" s="573" t="s">
        <v>33</v>
      </c>
      <c r="G56" s="573" t="s">
        <v>400</v>
      </c>
      <c r="H56" s="574" t="s">
        <v>373</v>
      </c>
      <c r="I56" s="745" t="s">
        <v>401</v>
      </c>
      <c r="J56" s="654" t="s">
        <v>136</v>
      </c>
      <c r="K56" s="574">
        <v>1</v>
      </c>
      <c r="L56" s="574">
        <f t="shared" si="4"/>
        <v>2000</v>
      </c>
      <c r="M56" s="574">
        <f t="shared" si="5"/>
        <v>1000</v>
      </c>
      <c r="N56" s="625">
        <v>1000</v>
      </c>
      <c r="O56" s="625"/>
      <c r="P56" s="625"/>
      <c r="Q56" s="625"/>
      <c r="R56" s="625"/>
      <c r="S56" s="625"/>
      <c r="T56" s="574">
        <v>1000</v>
      </c>
      <c r="U56" s="625"/>
      <c r="V56" s="654" t="s">
        <v>402</v>
      </c>
      <c r="W56" s="654" t="s">
        <v>109</v>
      </c>
      <c r="X56" s="654" t="s">
        <v>403</v>
      </c>
      <c r="Y56" s="161" t="s">
        <v>404</v>
      </c>
      <c r="Z56" s="574"/>
    </row>
    <row r="57" s="435" customFormat="1" ht="265" customHeight="1" spans="1:26">
      <c r="A57" s="574">
        <v>51</v>
      </c>
      <c r="B57" s="574" t="s">
        <v>405</v>
      </c>
      <c r="C57" s="654" t="s">
        <v>406</v>
      </c>
      <c r="D57" s="573" t="s">
        <v>104</v>
      </c>
      <c r="E57" s="656" t="s">
        <v>399</v>
      </c>
      <c r="F57" s="573" t="s">
        <v>33</v>
      </c>
      <c r="G57" s="573" t="s">
        <v>407</v>
      </c>
      <c r="H57" s="574" t="s">
        <v>373</v>
      </c>
      <c r="I57" s="621" t="s">
        <v>408</v>
      </c>
      <c r="J57" s="654" t="s">
        <v>136</v>
      </c>
      <c r="K57" s="574">
        <v>1</v>
      </c>
      <c r="L57" s="574">
        <f t="shared" si="4"/>
        <v>2000</v>
      </c>
      <c r="M57" s="574">
        <f t="shared" si="5"/>
        <v>1000</v>
      </c>
      <c r="N57" s="625">
        <v>1000</v>
      </c>
      <c r="O57" s="625"/>
      <c r="P57" s="625"/>
      <c r="Q57" s="625"/>
      <c r="R57" s="625"/>
      <c r="S57" s="625"/>
      <c r="T57" s="574">
        <v>1000</v>
      </c>
      <c r="U57" s="625"/>
      <c r="V57" s="654" t="s">
        <v>213</v>
      </c>
      <c r="W57" s="654" t="s">
        <v>109</v>
      </c>
      <c r="X57" s="654" t="s">
        <v>409</v>
      </c>
      <c r="Y57" s="161" t="s">
        <v>410</v>
      </c>
      <c r="Z57" s="756" t="s">
        <v>411</v>
      </c>
    </row>
    <row r="58" s="435" customFormat="1" ht="251" customHeight="1" spans="1:26">
      <c r="A58" s="574">
        <v>52</v>
      </c>
      <c r="B58" s="574" t="s">
        <v>412</v>
      </c>
      <c r="C58" s="654" t="s">
        <v>413</v>
      </c>
      <c r="D58" s="573" t="s">
        <v>104</v>
      </c>
      <c r="E58" s="656" t="s">
        <v>399</v>
      </c>
      <c r="F58" s="573" t="s">
        <v>33</v>
      </c>
      <c r="G58" s="573" t="s">
        <v>172</v>
      </c>
      <c r="H58" s="574" t="s">
        <v>373</v>
      </c>
      <c r="I58" s="745" t="s">
        <v>414</v>
      </c>
      <c r="J58" s="654" t="s">
        <v>136</v>
      </c>
      <c r="K58" s="574">
        <v>1</v>
      </c>
      <c r="L58" s="574">
        <f t="shared" si="4"/>
        <v>1000</v>
      </c>
      <c r="M58" s="574">
        <f t="shared" si="5"/>
        <v>1000</v>
      </c>
      <c r="N58" s="625">
        <v>1000</v>
      </c>
      <c r="O58" s="625"/>
      <c r="P58" s="625"/>
      <c r="Q58" s="625"/>
      <c r="R58" s="625"/>
      <c r="S58" s="625"/>
      <c r="T58" s="574"/>
      <c r="U58" s="625"/>
      <c r="V58" s="654" t="s">
        <v>175</v>
      </c>
      <c r="W58" s="654" t="s">
        <v>109</v>
      </c>
      <c r="X58" s="654" t="s">
        <v>415</v>
      </c>
      <c r="Y58" s="564" t="s">
        <v>416</v>
      </c>
      <c r="Z58" s="756" t="s">
        <v>417</v>
      </c>
    </row>
    <row r="59" s="130" customFormat="1" ht="259" customHeight="1" spans="1:26">
      <c r="A59" s="574">
        <v>53</v>
      </c>
      <c r="B59" s="143" t="s">
        <v>418</v>
      </c>
      <c r="C59" s="150" t="s">
        <v>419</v>
      </c>
      <c r="D59" s="146" t="s">
        <v>420</v>
      </c>
      <c r="E59" s="475" t="s">
        <v>421</v>
      </c>
      <c r="F59" s="146" t="s">
        <v>56</v>
      </c>
      <c r="G59" s="146" t="s">
        <v>422</v>
      </c>
      <c r="H59" s="146"/>
      <c r="I59" s="745" t="s">
        <v>423</v>
      </c>
      <c r="J59" s="574" t="s">
        <v>424</v>
      </c>
      <c r="K59" s="574">
        <v>1</v>
      </c>
      <c r="L59" s="625">
        <f>SUM(M59,S59,T59,U59)</f>
        <v>1000</v>
      </c>
      <c r="M59" s="625">
        <f>SUM(N59:R59)</f>
        <v>0</v>
      </c>
      <c r="N59" s="625"/>
      <c r="O59" s="625"/>
      <c r="P59" s="625"/>
      <c r="Q59" s="625"/>
      <c r="R59" s="625"/>
      <c r="S59" s="625"/>
      <c r="T59" s="625">
        <v>1000</v>
      </c>
      <c r="U59" s="625"/>
      <c r="V59" s="654" t="s">
        <v>175</v>
      </c>
      <c r="W59" s="654" t="s">
        <v>109</v>
      </c>
      <c r="X59" s="574" t="s">
        <v>425</v>
      </c>
      <c r="Y59" s="161" t="s">
        <v>426</v>
      </c>
      <c r="Z59" s="535" t="s">
        <v>427</v>
      </c>
    </row>
    <row r="60" s="644" customFormat="1" ht="145" customHeight="1" spans="1:26">
      <c r="A60" s="574">
        <v>54</v>
      </c>
      <c r="B60" s="574" t="s">
        <v>428</v>
      </c>
      <c r="C60" s="723" t="s">
        <v>429</v>
      </c>
      <c r="D60" s="573" t="s">
        <v>31</v>
      </c>
      <c r="E60" s="573" t="s">
        <v>278</v>
      </c>
      <c r="F60" s="573" t="s">
        <v>343</v>
      </c>
      <c r="G60" s="573" t="s">
        <v>45</v>
      </c>
      <c r="H60" s="574" t="s">
        <v>373</v>
      </c>
      <c r="I60" s="602" t="s">
        <v>430</v>
      </c>
      <c r="J60" s="662" t="s">
        <v>431</v>
      </c>
      <c r="K60" s="574">
        <v>150</v>
      </c>
      <c r="L60" s="574">
        <f t="shared" ref="L60:L62" si="6">SUM(M60,T60,U60)</f>
        <v>1500</v>
      </c>
      <c r="M60" s="574">
        <f t="shared" ref="M60:M62" si="7">SUM(N60:S60)</f>
        <v>1500</v>
      </c>
      <c r="N60" s="625">
        <v>1500</v>
      </c>
      <c r="O60" s="625"/>
      <c r="P60" s="625"/>
      <c r="Q60" s="625"/>
      <c r="R60" s="625"/>
      <c r="S60" s="625"/>
      <c r="T60" s="574"/>
      <c r="U60" s="625"/>
      <c r="V60" s="654" t="s">
        <v>432</v>
      </c>
      <c r="W60" s="654" t="s">
        <v>432</v>
      </c>
      <c r="X60" s="654" t="s">
        <v>433</v>
      </c>
      <c r="Y60" s="163" t="s">
        <v>434</v>
      </c>
      <c r="Z60" s="574"/>
    </row>
    <row r="61" s="435" customFormat="1" ht="96" customHeight="1" spans="1:26">
      <c r="A61" s="574">
        <v>55</v>
      </c>
      <c r="B61" s="574" t="s">
        <v>435</v>
      </c>
      <c r="C61" s="654" t="s">
        <v>436</v>
      </c>
      <c r="D61" s="655" t="s">
        <v>114</v>
      </c>
      <c r="E61" s="662" t="s">
        <v>437</v>
      </c>
      <c r="F61" s="662" t="s">
        <v>438</v>
      </c>
      <c r="G61" s="654" t="s">
        <v>439</v>
      </c>
      <c r="H61" s="574" t="s">
        <v>124</v>
      </c>
      <c r="I61" s="681" t="s">
        <v>440</v>
      </c>
      <c r="J61" s="654" t="s">
        <v>184</v>
      </c>
      <c r="K61" s="574">
        <v>9</v>
      </c>
      <c r="L61" s="574">
        <f t="shared" si="6"/>
        <v>380</v>
      </c>
      <c r="M61" s="574">
        <f t="shared" si="7"/>
        <v>380</v>
      </c>
      <c r="N61" s="574">
        <v>380</v>
      </c>
      <c r="O61" s="574"/>
      <c r="P61" s="574"/>
      <c r="Q61" s="574"/>
      <c r="R61" s="574"/>
      <c r="S61" s="574"/>
      <c r="T61" s="574"/>
      <c r="U61" s="574"/>
      <c r="V61" s="654" t="s">
        <v>200</v>
      </c>
      <c r="W61" s="654" t="s">
        <v>432</v>
      </c>
      <c r="X61" s="654" t="s">
        <v>441</v>
      </c>
      <c r="Y61" s="686" t="s">
        <v>442</v>
      </c>
      <c r="Z61" s="574"/>
    </row>
    <row r="62" s="435" customFormat="1" ht="144" customHeight="1" spans="1:26">
      <c r="A62" s="574">
        <v>56</v>
      </c>
      <c r="B62" s="574" t="s">
        <v>443</v>
      </c>
      <c r="C62" s="654" t="s">
        <v>444</v>
      </c>
      <c r="D62" s="655" t="s">
        <v>114</v>
      </c>
      <c r="E62" s="662" t="s">
        <v>437</v>
      </c>
      <c r="F62" s="662" t="s">
        <v>438</v>
      </c>
      <c r="G62" s="654" t="s">
        <v>218</v>
      </c>
      <c r="H62" s="574" t="s">
        <v>445</v>
      </c>
      <c r="I62" s="693" t="s">
        <v>446</v>
      </c>
      <c r="J62" s="654" t="s">
        <v>184</v>
      </c>
      <c r="K62" s="574">
        <v>54.9</v>
      </c>
      <c r="L62" s="574">
        <f t="shared" si="6"/>
        <v>1694.78</v>
      </c>
      <c r="M62" s="574">
        <f t="shared" si="7"/>
        <v>1694.78</v>
      </c>
      <c r="N62" s="574">
        <v>1694.78</v>
      </c>
      <c r="O62" s="574"/>
      <c r="P62" s="574"/>
      <c r="Q62" s="574"/>
      <c r="R62" s="574"/>
      <c r="S62" s="574"/>
      <c r="T62" s="574"/>
      <c r="U62" s="574"/>
      <c r="V62" s="654" t="s">
        <v>432</v>
      </c>
      <c r="W62" s="654" t="s">
        <v>432</v>
      </c>
      <c r="X62" s="654" t="s">
        <v>433</v>
      </c>
      <c r="Y62" s="686" t="s">
        <v>447</v>
      </c>
      <c r="Z62" s="574"/>
    </row>
    <row r="63" s="696" customFormat="1" ht="150" customHeight="1" spans="1:26">
      <c r="A63" s="574">
        <v>57</v>
      </c>
      <c r="B63" s="574" t="s">
        <v>448</v>
      </c>
      <c r="C63" s="662" t="s">
        <v>449</v>
      </c>
      <c r="D63" s="654" t="s">
        <v>31</v>
      </c>
      <c r="E63" s="573" t="s">
        <v>272</v>
      </c>
      <c r="F63" s="654" t="s">
        <v>33</v>
      </c>
      <c r="G63" s="573" t="s">
        <v>45</v>
      </c>
      <c r="H63" s="574" t="s">
        <v>373</v>
      </c>
      <c r="I63" s="616" t="s">
        <v>450</v>
      </c>
      <c r="J63" s="654" t="s">
        <v>184</v>
      </c>
      <c r="K63" s="625">
        <v>12.39</v>
      </c>
      <c r="L63" s="625">
        <v>1000</v>
      </c>
      <c r="M63" s="625">
        <v>1000</v>
      </c>
      <c r="N63" s="625">
        <v>1000</v>
      </c>
      <c r="O63" s="625"/>
      <c r="P63" s="625"/>
      <c r="Q63" s="625"/>
      <c r="R63" s="625"/>
      <c r="S63" s="625"/>
      <c r="T63" s="625"/>
      <c r="U63" s="625"/>
      <c r="V63" s="654" t="s">
        <v>432</v>
      </c>
      <c r="W63" s="654" t="s">
        <v>432</v>
      </c>
      <c r="X63" s="654" t="s">
        <v>433</v>
      </c>
      <c r="Y63" s="757" t="s">
        <v>451</v>
      </c>
      <c r="Z63" s="625"/>
    </row>
    <row r="64" s="435" customFormat="1" ht="188" customHeight="1" spans="1:26">
      <c r="A64" s="574">
        <v>58</v>
      </c>
      <c r="B64" s="574" t="s">
        <v>452</v>
      </c>
      <c r="C64" s="654" t="s">
        <v>453</v>
      </c>
      <c r="D64" s="662" t="s">
        <v>104</v>
      </c>
      <c r="E64" s="662" t="s">
        <v>197</v>
      </c>
      <c r="F64" s="654" t="s">
        <v>33</v>
      </c>
      <c r="G64" s="654" t="s">
        <v>454</v>
      </c>
      <c r="H64" s="574" t="s">
        <v>254</v>
      </c>
      <c r="I64" s="744" t="s">
        <v>455</v>
      </c>
      <c r="J64" s="654" t="s">
        <v>184</v>
      </c>
      <c r="K64" s="574">
        <v>77.046</v>
      </c>
      <c r="L64" s="574">
        <f t="shared" ref="L64:L74" si="8">SUM(M64,T64,U64)</f>
        <v>4030</v>
      </c>
      <c r="M64" s="574">
        <f t="shared" ref="M64:M74" si="9">SUM(N64:S64)</f>
        <v>1030</v>
      </c>
      <c r="N64" s="574">
        <v>1030</v>
      </c>
      <c r="O64" s="574"/>
      <c r="P64" s="574"/>
      <c r="Q64" s="574"/>
      <c r="R64" s="574"/>
      <c r="S64" s="574"/>
      <c r="T64" s="574">
        <v>3000</v>
      </c>
      <c r="U64" s="574"/>
      <c r="V64" s="654" t="s">
        <v>84</v>
      </c>
      <c r="W64" s="654" t="s">
        <v>84</v>
      </c>
      <c r="X64" s="654" t="s">
        <v>85</v>
      </c>
      <c r="Y64" s="570" t="s">
        <v>456</v>
      </c>
      <c r="Z64" s="574"/>
    </row>
    <row r="65" s="435" customFormat="1" ht="174" customHeight="1" spans="1:26">
      <c r="A65" s="574">
        <v>59</v>
      </c>
      <c r="B65" s="574" t="s">
        <v>457</v>
      </c>
      <c r="C65" s="654" t="s">
        <v>458</v>
      </c>
      <c r="D65" s="662" t="s">
        <v>104</v>
      </c>
      <c r="E65" s="662" t="s">
        <v>197</v>
      </c>
      <c r="F65" s="654" t="s">
        <v>343</v>
      </c>
      <c r="G65" s="654" t="s">
        <v>459</v>
      </c>
      <c r="H65" s="574" t="s">
        <v>35</v>
      </c>
      <c r="I65" s="694" t="s">
        <v>460</v>
      </c>
      <c r="J65" s="654" t="s">
        <v>184</v>
      </c>
      <c r="K65" s="574">
        <v>44.867</v>
      </c>
      <c r="L65" s="574">
        <f t="shared" si="8"/>
        <v>4620</v>
      </c>
      <c r="M65" s="574">
        <f t="shared" si="9"/>
        <v>620</v>
      </c>
      <c r="N65" s="574">
        <v>620</v>
      </c>
      <c r="O65" s="574"/>
      <c r="P65" s="574"/>
      <c r="Q65" s="574"/>
      <c r="R65" s="574"/>
      <c r="S65" s="574"/>
      <c r="T65" s="574">
        <v>4000</v>
      </c>
      <c r="U65" s="574"/>
      <c r="V65" s="654" t="s">
        <v>84</v>
      </c>
      <c r="W65" s="654" t="s">
        <v>84</v>
      </c>
      <c r="X65" s="654" t="s">
        <v>85</v>
      </c>
      <c r="Y65" s="686" t="s">
        <v>461</v>
      </c>
      <c r="Z65" s="574"/>
    </row>
    <row r="66" s="435" customFormat="1" ht="164" customHeight="1" spans="1:26">
      <c r="A66" s="574">
        <v>60</v>
      </c>
      <c r="B66" s="574" t="s">
        <v>462</v>
      </c>
      <c r="C66" s="654" t="s">
        <v>463</v>
      </c>
      <c r="D66" s="662" t="s">
        <v>104</v>
      </c>
      <c r="E66" s="654" t="s">
        <v>464</v>
      </c>
      <c r="F66" s="654" t="s">
        <v>33</v>
      </c>
      <c r="G66" s="573" t="s">
        <v>465</v>
      </c>
      <c r="H66" s="574" t="s">
        <v>35</v>
      </c>
      <c r="I66" s="693" t="s">
        <v>466</v>
      </c>
      <c r="J66" s="654" t="s">
        <v>184</v>
      </c>
      <c r="K66" s="574">
        <v>18</v>
      </c>
      <c r="L66" s="574">
        <f t="shared" si="8"/>
        <v>1710</v>
      </c>
      <c r="M66" s="574">
        <f t="shared" si="9"/>
        <v>1710</v>
      </c>
      <c r="N66" s="625">
        <v>1710</v>
      </c>
      <c r="O66" s="625"/>
      <c r="P66" s="625"/>
      <c r="Q66" s="625"/>
      <c r="R66" s="625"/>
      <c r="S66" s="625"/>
      <c r="T66" s="574"/>
      <c r="U66" s="625"/>
      <c r="V66" s="654" t="s">
        <v>200</v>
      </c>
      <c r="W66" s="654" t="s">
        <v>467</v>
      </c>
      <c r="X66" s="654" t="s">
        <v>468</v>
      </c>
      <c r="Y66" s="686" t="s">
        <v>469</v>
      </c>
      <c r="Z66" s="574"/>
    </row>
    <row r="67" s="435" customFormat="1" ht="158" customHeight="1" spans="1:26">
      <c r="A67" s="574">
        <v>61</v>
      </c>
      <c r="B67" s="574" t="s">
        <v>470</v>
      </c>
      <c r="C67" s="654" t="s">
        <v>471</v>
      </c>
      <c r="D67" s="662" t="s">
        <v>104</v>
      </c>
      <c r="E67" s="654" t="s">
        <v>142</v>
      </c>
      <c r="F67" s="654" t="s">
        <v>33</v>
      </c>
      <c r="G67" s="535" t="s">
        <v>472</v>
      </c>
      <c r="H67" s="574" t="s">
        <v>373</v>
      </c>
      <c r="I67" s="695" t="s">
        <v>473</v>
      </c>
      <c r="J67" s="654" t="s">
        <v>48</v>
      </c>
      <c r="K67" s="574">
        <v>1785</v>
      </c>
      <c r="L67" s="574">
        <f t="shared" si="8"/>
        <v>588</v>
      </c>
      <c r="M67" s="574">
        <f t="shared" si="9"/>
        <v>588</v>
      </c>
      <c r="N67" s="625">
        <v>588</v>
      </c>
      <c r="O67" s="625"/>
      <c r="P67" s="625"/>
      <c r="Q67" s="625"/>
      <c r="R67" s="625"/>
      <c r="S67" s="625"/>
      <c r="T67" s="574"/>
      <c r="U67" s="625"/>
      <c r="V67" s="574" t="s">
        <v>474</v>
      </c>
      <c r="W67" s="654" t="s">
        <v>475</v>
      </c>
      <c r="X67" s="654" t="s">
        <v>476</v>
      </c>
      <c r="Y67" s="686" t="s">
        <v>477</v>
      </c>
      <c r="Z67" s="574"/>
    </row>
    <row r="68" s="435" customFormat="1" ht="408" customHeight="1" spans="1:26">
      <c r="A68" s="574">
        <v>62</v>
      </c>
      <c r="B68" s="574" t="s">
        <v>478</v>
      </c>
      <c r="C68" s="654" t="s">
        <v>479</v>
      </c>
      <c r="D68" s="662" t="s">
        <v>104</v>
      </c>
      <c r="E68" s="654" t="s">
        <v>464</v>
      </c>
      <c r="F68" s="573" t="s">
        <v>33</v>
      </c>
      <c r="G68" s="573" t="s">
        <v>480</v>
      </c>
      <c r="H68" s="574" t="s">
        <v>373</v>
      </c>
      <c r="I68" s="759" t="s">
        <v>481</v>
      </c>
      <c r="J68" s="654" t="s">
        <v>184</v>
      </c>
      <c r="K68" s="143">
        <f>8.96+20.22+39.028+5.201+15.313+11.624</f>
        <v>100.346</v>
      </c>
      <c r="L68" s="574">
        <f t="shared" si="8"/>
        <v>4957.241</v>
      </c>
      <c r="M68" s="574">
        <f t="shared" si="9"/>
        <v>4957.241</v>
      </c>
      <c r="N68" s="625">
        <v>4957.241</v>
      </c>
      <c r="O68" s="625"/>
      <c r="P68" s="625"/>
      <c r="Q68" s="625"/>
      <c r="R68" s="625"/>
      <c r="S68" s="625"/>
      <c r="T68" s="574"/>
      <c r="U68" s="625">
        <v>0</v>
      </c>
      <c r="V68" s="654" t="s">
        <v>482</v>
      </c>
      <c r="W68" s="654" t="s">
        <v>467</v>
      </c>
      <c r="X68" s="654" t="s">
        <v>483</v>
      </c>
      <c r="Y68" s="161" t="s">
        <v>484</v>
      </c>
      <c r="Z68" s="654" t="s">
        <v>485</v>
      </c>
    </row>
    <row r="69" s="435" customFormat="1" ht="167" customHeight="1" spans="1:26">
      <c r="A69" s="574">
        <v>63</v>
      </c>
      <c r="B69" s="574" t="s">
        <v>486</v>
      </c>
      <c r="C69" s="654" t="s">
        <v>487</v>
      </c>
      <c r="D69" s="662" t="s">
        <v>104</v>
      </c>
      <c r="E69" s="654" t="s">
        <v>464</v>
      </c>
      <c r="F69" s="573" t="s">
        <v>33</v>
      </c>
      <c r="G69" s="573" t="s">
        <v>488</v>
      </c>
      <c r="H69" s="574" t="s">
        <v>373</v>
      </c>
      <c r="I69" s="693" t="s">
        <v>489</v>
      </c>
      <c r="J69" s="654" t="s">
        <v>184</v>
      </c>
      <c r="K69" s="574">
        <v>132.285</v>
      </c>
      <c r="L69" s="574">
        <f t="shared" si="8"/>
        <v>7844</v>
      </c>
      <c r="M69" s="574">
        <f t="shared" si="9"/>
        <v>7844</v>
      </c>
      <c r="N69" s="625">
        <v>7844</v>
      </c>
      <c r="O69" s="625"/>
      <c r="P69" s="625"/>
      <c r="Q69" s="625"/>
      <c r="R69" s="625"/>
      <c r="S69" s="625"/>
      <c r="T69" s="574"/>
      <c r="U69" s="625"/>
      <c r="V69" s="573" t="s">
        <v>490</v>
      </c>
      <c r="W69" s="654" t="s">
        <v>467</v>
      </c>
      <c r="X69" s="654" t="s">
        <v>491</v>
      </c>
      <c r="Y69" s="686" t="s">
        <v>492</v>
      </c>
      <c r="Z69" s="654" t="s">
        <v>485</v>
      </c>
    </row>
    <row r="70" s="435" customFormat="1" ht="355" customHeight="1" spans="1:26">
      <c r="A70" s="574">
        <v>64</v>
      </c>
      <c r="B70" s="574" t="s">
        <v>493</v>
      </c>
      <c r="C70" s="654" t="s">
        <v>494</v>
      </c>
      <c r="D70" s="573" t="s">
        <v>104</v>
      </c>
      <c r="E70" s="656" t="s">
        <v>399</v>
      </c>
      <c r="F70" s="573" t="s">
        <v>33</v>
      </c>
      <c r="G70" s="573" t="s">
        <v>495</v>
      </c>
      <c r="H70" s="574" t="s">
        <v>373</v>
      </c>
      <c r="I70" s="745" t="s">
        <v>496</v>
      </c>
      <c r="J70" s="654" t="s">
        <v>497</v>
      </c>
      <c r="K70" s="574">
        <v>7</v>
      </c>
      <c r="L70" s="574">
        <f t="shared" si="8"/>
        <v>320.81</v>
      </c>
      <c r="M70" s="574">
        <f t="shared" si="9"/>
        <v>320.81</v>
      </c>
      <c r="N70" s="625">
        <v>320.81</v>
      </c>
      <c r="O70" s="625"/>
      <c r="P70" s="625"/>
      <c r="Q70" s="625"/>
      <c r="R70" s="625"/>
      <c r="S70" s="625"/>
      <c r="T70" s="574"/>
      <c r="U70" s="625"/>
      <c r="V70" s="654" t="s">
        <v>498</v>
      </c>
      <c r="W70" s="654" t="s">
        <v>109</v>
      </c>
      <c r="X70" s="654" t="s">
        <v>499</v>
      </c>
      <c r="Y70" s="564" t="s">
        <v>500</v>
      </c>
      <c r="Z70" s="654" t="s">
        <v>501</v>
      </c>
    </row>
    <row r="71" s="644" customFormat="1" ht="135" customHeight="1" spans="1:26">
      <c r="A71" s="703">
        <v>65</v>
      </c>
      <c r="B71" s="703" t="s">
        <v>502</v>
      </c>
      <c r="C71" s="714" t="s">
        <v>503</v>
      </c>
      <c r="D71" s="709" t="s">
        <v>122</v>
      </c>
      <c r="E71" s="717" t="s">
        <v>504</v>
      </c>
      <c r="F71" s="758" t="s">
        <v>33</v>
      </c>
      <c r="G71" s="726" t="s">
        <v>505</v>
      </c>
      <c r="H71" s="710" t="s">
        <v>107</v>
      </c>
      <c r="I71" s="760" t="s">
        <v>506</v>
      </c>
      <c r="J71" s="703" t="s">
        <v>507</v>
      </c>
      <c r="K71" s="710">
        <v>6.905</v>
      </c>
      <c r="L71" s="703">
        <f t="shared" si="8"/>
        <v>363</v>
      </c>
      <c r="M71" s="761">
        <f t="shared" si="9"/>
        <v>363</v>
      </c>
      <c r="N71" s="727">
        <v>363</v>
      </c>
      <c r="O71" s="727"/>
      <c r="P71" s="727"/>
      <c r="Q71" s="727"/>
      <c r="R71" s="727"/>
      <c r="S71" s="727"/>
      <c r="T71" s="703"/>
      <c r="U71" s="727"/>
      <c r="V71" s="703" t="s">
        <v>508</v>
      </c>
      <c r="W71" s="703" t="s">
        <v>509</v>
      </c>
      <c r="X71" s="703" t="s">
        <v>510</v>
      </c>
      <c r="Y71" s="762" t="s">
        <v>511</v>
      </c>
      <c r="Z71" s="703"/>
    </row>
    <row r="72" s="435" customFormat="1" ht="105" customHeight="1" spans="1:26">
      <c r="A72" s="574">
        <v>66</v>
      </c>
      <c r="B72" s="574" t="s">
        <v>512</v>
      </c>
      <c r="C72" s="654" t="s">
        <v>513</v>
      </c>
      <c r="D72" s="654" t="s">
        <v>31</v>
      </c>
      <c r="E72" s="654" t="s">
        <v>385</v>
      </c>
      <c r="F72" s="658" t="s">
        <v>514</v>
      </c>
      <c r="G72" s="573" t="s">
        <v>515</v>
      </c>
      <c r="H72" s="574" t="s">
        <v>373</v>
      </c>
      <c r="I72" s="678" t="s">
        <v>516</v>
      </c>
      <c r="J72" s="654" t="s">
        <v>37</v>
      </c>
      <c r="K72" s="574">
        <v>15000</v>
      </c>
      <c r="L72" s="574">
        <f t="shared" si="8"/>
        <v>2600</v>
      </c>
      <c r="M72" s="574">
        <f t="shared" si="9"/>
        <v>2600</v>
      </c>
      <c r="N72" s="625">
        <v>2600</v>
      </c>
      <c r="O72" s="625"/>
      <c r="P72" s="625"/>
      <c r="Q72" s="625"/>
      <c r="R72" s="625"/>
      <c r="S72" s="625"/>
      <c r="T72" s="574"/>
      <c r="U72" s="625"/>
      <c r="V72" s="654" t="s">
        <v>517</v>
      </c>
      <c r="W72" s="654" t="s">
        <v>517</v>
      </c>
      <c r="X72" s="654" t="s">
        <v>518</v>
      </c>
      <c r="Y72" s="690" t="s">
        <v>519</v>
      </c>
      <c r="Z72" s="574"/>
    </row>
    <row r="73" s="435" customFormat="1" ht="105" customHeight="1" spans="1:26">
      <c r="A73" s="574">
        <v>67</v>
      </c>
      <c r="B73" s="574" t="s">
        <v>520</v>
      </c>
      <c r="C73" s="654" t="s">
        <v>521</v>
      </c>
      <c r="D73" s="654" t="s">
        <v>31</v>
      </c>
      <c r="E73" s="654" t="s">
        <v>385</v>
      </c>
      <c r="F73" s="658" t="s">
        <v>33</v>
      </c>
      <c r="G73" s="573" t="s">
        <v>515</v>
      </c>
      <c r="H73" s="574" t="s">
        <v>522</v>
      </c>
      <c r="I73" s="678" t="s">
        <v>523</v>
      </c>
      <c r="J73" s="654" t="s">
        <v>37</v>
      </c>
      <c r="K73" s="574">
        <v>28000</v>
      </c>
      <c r="L73" s="574">
        <f t="shared" si="8"/>
        <v>4500</v>
      </c>
      <c r="M73" s="574">
        <f t="shared" si="9"/>
        <v>4500</v>
      </c>
      <c r="N73" s="625">
        <v>4500</v>
      </c>
      <c r="O73" s="625"/>
      <c r="P73" s="625"/>
      <c r="Q73" s="625"/>
      <c r="R73" s="625"/>
      <c r="S73" s="625"/>
      <c r="T73" s="574"/>
      <c r="U73" s="625"/>
      <c r="V73" s="654" t="s">
        <v>517</v>
      </c>
      <c r="W73" s="654" t="s">
        <v>517</v>
      </c>
      <c r="X73" s="654" t="s">
        <v>518</v>
      </c>
      <c r="Y73" s="690" t="s">
        <v>524</v>
      </c>
      <c r="Z73" s="574"/>
    </row>
    <row r="74" s="435" customFormat="1" ht="96" customHeight="1" spans="1:26">
      <c r="A74" s="574">
        <v>68</v>
      </c>
      <c r="B74" s="574" t="s">
        <v>525</v>
      </c>
      <c r="C74" s="654" t="s">
        <v>526</v>
      </c>
      <c r="D74" s="654" t="s">
        <v>31</v>
      </c>
      <c r="E74" s="654" t="s">
        <v>385</v>
      </c>
      <c r="F74" s="658" t="s">
        <v>33</v>
      </c>
      <c r="G74" s="573" t="s">
        <v>515</v>
      </c>
      <c r="H74" s="574" t="s">
        <v>522</v>
      </c>
      <c r="I74" s="678" t="s">
        <v>527</v>
      </c>
      <c r="J74" s="654" t="s">
        <v>37</v>
      </c>
      <c r="K74" s="574">
        <v>27000</v>
      </c>
      <c r="L74" s="574">
        <f t="shared" si="8"/>
        <v>5000</v>
      </c>
      <c r="M74" s="574">
        <f t="shared" si="9"/>
        <v>5000</v>
      </c>
      <c r="N74" s="625">
        <v>5000</v>
      </c>
      <c r="O74" s="625"/>
      <c r="P74" s="625"/>
      <c r="Q74" s="625"/>
      <c r="R74" s="625"/>
      <c r="S74" s="625"/>
      <c r="T74" s="574"/>
      <c r="U74" s="625"/>
      <c r="V74" s="654" t="s">
        <v>517</v>
      </c>
      <c r="W74" s="654" t="s">
        <v>517</v>
      </c>
      <c r="X74" s="654" t="s">
        <v>518</v>
      </c>
      <c r="Y74" s="690" t="s">
        <v>528</v>
      </c>
      <c r="Z74" s="574"/>
    </row>
    <row r="75" s="578" customFormat="1" ht="98" customHeight="1" spans="1:26">
      <c r="A75" s="639" t="s">
        <v>529</v>
      </c>
      <c r="B75" s="127"/>
      <c r="C75" s="640"/>
      <c r="D75" s="640"/>
      <c r="E75" s="640"/>
      <c r="F75" s="640"/>
      <c r="G75" s="640"/>
      <c r="H75" s="640"/>
      <c r="I75" s="640"/>
      <c r="J75" s="640"/>
      <c r="K75" s="640"/>
      <c r="L75" s="640"/>
      <c r="M75" s="640"/>
      <c r="N75" s="640"/>
      <c r="O75" s="640"/>
      <c r="P75" s="640"/>
      <c r="Q75" s="640"/>
      <c r="R75" s="640"/>
      <c r="S75" s="640"/>
      <c r="T75" s="640"/>
      <c r="U75" s="640"/>
      <c r="V75" s="640"/>
      <c r="W75" s="640"/>
      <c r="X75" s="640"/>
      <c r="Y75" s="640"/>
      <c r="Z75" s="640"/>
    </row>
    <row r="76" s="648" customFormat="1" ht="70" customHeight="1" spans="1:25">
      <c r="A76" s="648" t="s">
        <v>530</v>
      </c>
      <c r="B76" s="692"/>
      <c r="Y76" s="648" t="s">
        <v>531</v>
      </c>
    </row>
  </sheetData>
  <sheetProtection formatCells="0" formatRows="0" insertRows="0" deleteRows="0" autoFilter="0"/>
  <autoFilter xmlns:etc="http://www.wps.cn/officeDocument/2017/etCustomData" ref="A4:AA76" etc:filterBottomFollowUsedRange="0">
    <extLst/>
  </autoFilter>
  <mergeCells count="34">
    <mergeCell ref="A1:Z1"/>
    <mergeCell ref="L2:U2"/>
    <mergeCell ref="M3:S3"/>
    <mergeCell ref="A5:F5"/>
    <mergeCell ref="A75:Z75"/>
    <mergeCell ref="A76:C76"/>
    <mergeCell ref="A2:A4"/>
    <mergeCell ref="A49:A50"/>
    <mergeCell ref="B2:B4"/>
    <mergeCell ref="B49:B50"/>
    <mergeCell ref="C2:C4"/>
    <mergeCell ref="C49:C50"/>
    <mergeCell ref="D2:D4"/>
    <mergeCell ref="D49:D50"/>
    <mergeCell ref="E2:E4"/>
    <mergeCell ref="E49:E50"/>
    <mergeCell ref="F2:F4"/>
    <mergeCell ref="F49:F50"/>
    <mergeCell ref="G2:G4"/>
    <mergeCell ref="H2:H4"/>
    <mergeCell ref="I2:I4"/>
    <mergeCell ref="J2:J4"/>
    <mergeCell ref="K2:K4"/>
    <mergeCell ref="L3:L4"/>
    <mergeCell ref="T3:T4"/>
    <mergeCell ref="U3:U4"/>
    <mergeCell ref="V2:V4"/>
    <mergeCell ref="W2:W4"/>
    <mergeCell ref="W49:W50"/>
    <mergeCell ref="X2:X4"/>
    <mergeCell ref="X49:X50"/>
    <mergeCell ref="Y2:Y4"/>
    <mergeCell ref="Y49:Y50"/>
    <mergeCell ref="Z2:Z4"/>
  </mergeCells>
  <conditionalFormatting sqref="I20">
    <cfRule type="duplicateValues" dxfId="0" priority="1"/>
  </conditionalFormatting>
  <conditionalFormatting sqref="I34">
    <cfRule type="duplicateValues" dxfId="0" priority="2"/>
  </conditionalFormatting>
  <pageMargins left="0.472222222222222" right="0.275" top="0.590277777777778" bottom="0.118055555555556" header="0.118055555555556" footer="0"/>
  <pageSetup paperSize="8" scale="34"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43"/>
  <sheetViews>
    <sheetView zoomScale="30" zoomScaleNormal="30" workbookViewId="0">
      <pane ySplit="3" topLeftCell="A6"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4" width="39.2592592592593" style="11" customWidth="1"/>
    <col min="5" max="5" width="39.2592592592593" style="11" hidden="1" customWidth="1"/>
    <col min="6" max="7" width="39.2592592592593" style="11" customWidth="1"/>
    <col min="8" max="8" width="37.5" style="11" customWidth="1"/>
    <col min="9" max="9" width="31.8518518518519" style="11" customWidth="1"/>
    <col min="10" max="10" width="24.2777777777778" style="11" customWidth="1"/>
    <col min="11" max="11" width="28.8888888888889" style="11" customWidth="1"/>
    <col min="12" max="12" width="33.7037037037037" style="11" customWidth="1"/>
    <col min="13" max="13" width="96.6666666666667" style="10" customWidth="1"/>
    <col min="14" max="14" width="44.4444444444444" style="10" hidden="1" customWidth="1"/>
    <col min="15" max="15" width="34.4444444444444" style="188" hidden="1" customWidth="1"/>
    <col min="16" max="18" width="34.4444444444444" style="9" hidden="1" customWidth="1"/>
    <col min="19" max="32" width="10" style="9" hidden="1" customWidth="1"/>
    <col min="33" max="33" width="35" style="9" hidden="1" customWidth="1"/>
    <col min="34" max="34" width="34.4444444444444" style="9"/>
    <col min="35" max="16384" width="10" style="9"/>
  </cols>
  <sheetData>
    <row r="1" s="4" customFormat="1" ht="139" customHeight="1" spans="1:15">
      <c r="A1" s="13" t="s">
        <v>2126</v>
      </c>
      <c r="B1" s="13"/>
      <c r="C1" s="13"/>
      <c r="D1" s="13"/>
      <c r="E1" s="13"/>
      <c r="F1" s="13"/>
      <c r="G1" s="13"/>
      <c r="H1" s="13"/>
      <c r="I1" s="13"/>
      <c r="J1" s="13"/>
      <c r="K1" s="13"/>
      <c r="L1" s="13"/>
      <c r="M1" s="13"/>
      <c r="N1" s="247"/>
      <c r="O1" s="10"/>
    </row>
    <row r="2" s="4" customFormat="1" ht="108" customHeight="1" spans="1:15">
      <c r="A2" s="189" t="s">
        <v>1</v>
      </c>
      <c r="B2" s="190" t="s">
        <v>13</v>
      </c>
      <c r="C2" s="166" t="s">
        <v>1263</v>
      </c>
      <c r="D2" s="190" t="s">
        <v>1948</v>
      </c>
      <c r="E2" s="190" t="s">
        <v>1949</v>
      </c>
      <c r="F2" s="190" t="s">
        <v>1950</v>
      </c>
      <c r="G2" s="190" t="s">
        <v>1951</v>
      </c>
      <c r="H2" s="190" t="s">
        <v>1952</v>
      </c>
      <c r="I2" s="190" t="s">
        <v>1953</v>
      </c>
      <c r="J2" s="190" t="s">
        <v>1954</v>
      </c>
      <c r="K2" s="190" t="s">
        <v>1955</v>
      </c>
      <c r="L2" s="190" t="s">
        <v>1956</v>
      </c>
      <c r="M2" s="190" t="s">
        <v>2127</v>
      </c>
      <c r="N2" s="190" t="s">
        <v>2048</v>
      </c>
      <c r="O2" s="267" t="s">
        <v>17</v>
      </c>
    </row>
    <row r="3" s="4" customFormat="1" ht="218" customHeight="1" spans="1:15">
      <c r="A3" s="192"/>
      <c r="B3" s="193"/>
      <c r="C3" s="169"/>
      <c r="D3" s="193"/>
      <c r="E3" s="190"/>
      <c r="F3" s="190"/>
      <c r="G3" s="190"/>
      <c r="H3" s="193"/>
      <c r="I3" s="193"/>
      <c r="J3" s="193"/>
      <c r="K3" s="190"/>
      <c r="L3" s="190"/>
      <c r="M3" s="193"/>
      <c r="N3" s="190"/>
      <c r="O3" s="267"/>
    </row>
    <row r="4" s="5" customFormat="1" ht="96" customHeight="1" spans="1:33">
      <c r="A4" s="260" t="s">
        <v>18</v>
      </c>
      <c r="B4" s="260"/>
      <c r="C4" s="260"/>
      <c r="D4" s="56">
        <f>SUM(D7,D10,D14,D17,D20,D22,D24,D27,D30,D33,D36,D39,D41,D42)</f>
        <v>45429.44</v>
      </c>
      <c r="E4" s="56">
        <f t="shared" ref="D4:I4" si="0">SUM(E7,E10,E14,E17,E20,E22,E24,E27,E30,E33,E36,E39,E41,E42)</f>
        <v>38963.366176</v>
      </c>
      <c r="F4" s="56">
        <f t="shared" si="0"/>
        <v>36638.193651</v>
      </c>
      <c r="G4" s="56">
        <f t="shared" si="0"/>
        <v>2316.91</v>
      </c>
      <c r="H4" s="56">
        <f t="shared" si="0"/>
        <v>36772.39</v>
      </c>
      <c r="I4" s="56">
        <f t="shared" si="0"/>
        <v>9019.687326</v>
      </c>
      <c r="J4" s="180">
        <f>I4/H4</f>
        <v>0.245284228901086</v>
      </c>
      <c r="K4" s="56"/>
      <c r="L4" s="56">
        <f>SUM(L7,L10,L14,L17,L20,L22,L24,L27,L30,L33,L36,L39,L41,L42)</f>
        <v>1750.330405</v>
      </c>
      <c r="M4" s="180"/>
      <c r="N4" s="56" t="e">
        <f>SUM(N7,N10,N14,N17,N20,N22,N24,N27,N30,#REF!,#REF!,#REF!,N33,N36,N39,#REF!,N41,#REF!,N42,#REF!,#REF!,#REF!,#REF!,#REF!,#REF!,#REF!)</f>
        <v>#REF!</v>
      </c>
      <c r="O4" s="49"/>
      <c r="AG4" s="258"/>
    </row>
    <row r="5" s="7" customFormat="1" ht="188" customHeight="1" spans="1:15">
      <c r="A5" s="25">
        <v>1</v>
      </c>
      <c r="B5" s="26" t="s">
        <v>205</v>
      </c>
      <c r="C5" s="26" t="s">
        <v>1963</v>
      </c>
      <c r="D5" s="199">
        <v>720</v>
      </c>
      <c r="E5" s="199">
        <v>612.761927</v>
      </c>
      <c r="F5" s="199">
        <v>577.625505</v>
      </c>
      <c r="G5" s="199">
        <v>53</v>
      </c>
      <c r="H5" s="199">
        <v>654.7</v>
      </c>
      <c r="I5" s="30">
        <v>195.787752</v>
      </c>
      <c r="J5" s="24">
        <f t="shared" ref="J5:J30" si="1">SUM(I5:I5)/SUM(H5:H5)</f>
        <v>0.29904956774095</v>
      </c>
      <c r="K5" s="24">
        <v>0.3</v>
      </c>
      <c r="L5" s="251">
        <f>H5-F5-G5</f>
        <v>24.0744950000001</v>
      </c>
      <c r="M5" s="210" t="s">
        <v>1463</v>
      </c>
      <c r="N5" s="209"/>
      <c r="O5" s="252"/>
    </row>
    <row r="6" s="7" customFormat="1" ht="240" customHeight="1" spans="1:33">
      <c r="A6" s="25">
        <v>2</v>
      </c>
      <c r="B6" s="26" t="s">
        <v>205</v>
      </c>
      <c r="C6" s="26" t="s">
        <v>1967</v>
      </c>
      <c r="D6" s="30">
        <v>600</v>
      </c>
      <c r="E6" s="30">
        <v>526.911019</v>
      </c>
      <c r="F6" s="30">
        <v>481.270831</v>
      </c>
      <c r="G6" s="30">
        <v>41.4</v>
      </c>
      <c r="H6" s="30">
        <v>550.03</v>
      </c>
      <c r="I6" s="30">
        <v>310.8308</v>
      </c>
      <c r="J6" s="24">
        <f t="shared" si="1"/>
        <v>0.565116084577205</v>
      </c>
      <c r="K6" s="24">
        <v>0.6</v>
      </c>
      <c r="L6" s="23">
        <f>H6-F6-G6</f>
        <v>27.359169</v>
      </c>
      <c r="M6" s="269" t="s">
        <v>2128</v>
      </c>
      <c r="N6" s="209"/>
      <c r="O6" s="252"/>
      <c r="AG6" s="7">
        <f>F6*0.2</f>
        <v>96.2541662</v>
      </c>
    </row>
    <row r="7" s="7" customFormat="1" ht="120" customHeight="1" spans="1:15">
      <c r="A7" s="266" t="s">
        <v>22</v>
      </c>
      <c r="B7" s="22"/>
      <c r="C7" s="22"/>
      <c r="D7" s="202">
        <f t="shared" ref="D7:I7" si="2">SUM(D5:D6)</f>
        <v>1320</v>
      </c>
      <c r="E7" s="202">
        <f t="shared" si="2"/>
        <v>1139.672946</v>
      </c>
      <c r="F7" s="202">
        <f t="shared" si="2"/>
        <v>1058.896336</v>
      </c>
      <c r="G7" s="202">
        <f t="shared" si="2"/>
        <v>94.4</v>
      </c>
      <c r="H7" s="202">
        <f t="shared" si="2"/>
        <v>1204.73</v>
      </c>
      <c r="I7" s="202">
        <f t="shared" si="2"/>
        <v>506.618552</v>
      </c>
      <c r="J7" s="180">
        <f t="shared" si="1"/>
        <v>0.420524559029824</v>
      </c>
      <c r="K7" s="212"/>
      <c r="L7" s="212">
        <f>SUM(L5:L6)</f>
        <v>51.4336640000001</v>
      </c>
      <c r="M7" s="213"/>
      <c r="N7" s="214">
        <f>SUM(N5:N6)</f>
        <v>0</v>
      </c>
      <c r="O7" s="252"/>
    </row>
    <row r="8" s="7" customFormat="1" ht="282" customHeight="1" spans="1:33">
      <c r="A8" s="25">
        <v>3</v>
      </c>
      <c r="B8" s="54" t="s">
        <v>181</v>
      </c>
      <c r="C8" s="26" t="s">
        <v>1352</v>
      </c>
      <c r="D8" s="33">
        <v>530</v>
      </c>
      <c r="E8" s="94">
        <v>457.968082</v>
      </c>
      <c r="F8" s="34">
        <v>446.21653</v>
      </c>
      <c r="G8" s="33">
        <v>32.5</v>
      </c>
      <c r="H8" s="29">
        <v>420</v>
      </c>
      <c r="I8" s="34">
        <v>148.346759</v>
      </c>
      <c r="J8" s="24">
        <f t="shared" si="1"/>
        <v>0.353206569047619</v>
      </c>
      <c r="K8" s="24">
        <v>0.3</v>
      </c>
      <c r="L8" s="23">
        <f>H8-F8-G8</f>
        <v>-58.71653</v>
      </c>
      <c r="M8" s="254" t="s">
        <v>2129</v>
      </c>
      <c r="N8" s="209"/>
      <c r="O8" s="276"/>
      <c r="AG8" s="7">
        <f>F8*0.5</f>
        <v>223.108265</v>
      </c>
    </row>
    <row r="9" s="7" customFormat="1" ht="256" customHeight="1" spans="1:33">
      <c r="A9" s="25">
        <v>4</v>
      </c>
      <c r="B9" s="26" t="s">
        <v>181</v>
      </c>
      <c r="C9" s="26" t="s">
        <v>1972</v>
      </c>
      <c r="D9" s="34">
        <v>1000</v>
      </c>
      <c r="E9" s="94">
        <v>824.512367</v>
      </c>
      <c r="F9" s="34">
        <v>739.782871</v>
      </c>
      <c r="G9" s="34">
        <v>56.1</v>
      </c>
      <c r="H9" s="34">
        <v>935.04</v>
      </c>
      <c r="I9" s="34">
        <v>393.739495</v>
      </c>
      <c r="J9" s="24">
        <f t="shared" si="1"/>
        <v>0.421093744652635</v>
      </c>
      <c r="K9" s="24">
        <v>0.5</v>
      </c>
      <c r="L9" s="23">
        <f>H9-F9-G9</f>
        <v>139.157129</v>
      </c>
      <c r="M9" s="210" t="s">
        <v>2130</v>
      </c>
      <c r="N9" s="209"/>
      <c r="O9" s="276"/>
      <c r="AG9" s="7">
        <f>F9*0.05</f>
        <v>36.98914355</v>
      </c>
    </row>
    <row r="10" s="7" customFormat="1" ht="106" customHeight="1" spans="1:15">
      <c r="A10" s="266" t="s">
        <v>22</v>
      </c>
      <c r="B10" s="22"/>
      <c r="C10" s="22"/>
      <c r="D10" s="57">
        <f>SUM(D8:D9)</f>
        <v>1530</v>
      </c>
      <c r="E10" s="57">
        <f t="shared" ref="D10:I10" si="3">SUM(E8:E9)</f>
        <v>1282.480449</v>
      </c>
      <c r="F10" s="57">
        <f t="shared" si="3"/>
        <v>1185.999401</v>
      </c>
      <c r="G10" s="57">
        <f t="shared" si="3"/>
        <v>88.6</v>
      </c>
      <c r="H10" s="57">
        <f t="shared" si="3"/>
        <v>1355.04</v>
      </c>
      <c r="I10" s="57">
        <f t="shared" si="3"/>
        <v>542.086254</v>
      </c>
      <c r="J10" s="180">
        <f t="shared" si="1"/>
        <v>0.400051846439957</v>
      </c>
      <c r="K10" s="57"/>
      <c r="L10" s="57">
        <f>SUM(L8:L9)</f>
        <v>80.440599</v>
      </c>
      <c r="M10" s="22"/>
      <c r="N10" s="215">
        <f>SUM(N8:N9)</f>
        <v>0</v>
      </c>
      <c r="O10" s="252"/>
    </row>
    <row r="11" s="7" customFormat="1" ht="286" customHeight="1" spans="1:33">
      <c r="A11" s="25">
        <v>5</v>
      </c>
      <c r="B11" s="26" t="s">
        <v>240</v>
      </c>
      <c r="C11" s="31" t="s">
        <v>1975</v>
      </c>
      <c r="D11" s="31">
        <v>1500</v>
      </c>
      <c r="E11" s="31">
        <v>1362.493982</v>
      </c>
      <c r="F11" s="31">
        <v>1247.090639</v>
      </c>
      <c r="G11" s="31">
        <v>85.15</v>
      </c>
      <c r="H11" s="29">
        <v>1200</v>
      </c>
      <c r="I11" s="34">
        <v>417.264592</v>
      </c>
      <c r="J11" s="24">
        <f t="shared" si="1"/>
        <v>0.347720493333333</v>
      </c>
      <c r="K11" s="24">
        <v>0.3</v>
      </c>
      <c r="L11" s="23">
        <f>H11-F11-G11</f>
        <v>-132.240639</v>
      </c>
      <c r="M11" s="46" t="s">
        <v>2131</v>
      </c>
      <c r="N11" s="219">
        <v>10.5475997</v>
      </c>
      <c r="O11" s="252">
        <v>417.264592</v>
      </c>
      <c r="AG11" s="7">
        <f>F11*0.5</f>
        <v>623.5453195</v>
      </c>
    </row>
    <row r="12" s="7" customFormat="1" ht="286" customHeight="1" spans="1:33">
      <c r="A12" s="25">
        <v>6</v>
      </c>
      <c r="B12" s="26" t="s">
        <v>240</v>
      </c>
      <c r="C12" s="26" t="s">
        <v>1977</v>
      </c>
      <c r="D12" s="34">
        <v>1540</v>
      </c>
      <c r="E12" s="94">
        <v>1362.493982</v>
      </c>
      <c r="F12" s="179">
        <v>1150.081701</v>
      </c>
      <c r="G12" s="34">
        <v>87.86</v>
      </c>
      <c r="H12" s="34">
        <v>1414.5</v>
      </c>
      <c r="I12" s="34">
        <v>386.79346</v>
      </c>
      <c r="J12" s="24">
        <f t="shared" si="1"/>
        <v>0.273448893601979</v>
      </c>
      <c r="K12" s="24">
        <v>0.3</v>
      </c>
      <c r="L12" s="23">
        <f>H12-F12-G12</f>
        <v>176.558299</v>
      </c>
      <c r="M12" s="183" t="s">
        <v>2132</v>
      </c>
      <c r="N12" s="219">
        <v>8.76105030000008</v>
      </c>
      <c r="O12" s="252"/>
      <c r="AG12" s="7">
        <f>F12*0.08</f>
        <v>92.00653608</v>
      </c>
    </row>
    <row r="13" s="7" customFormat="1" ht="134" customHeight="1" spans="1:15">
      <c r="A13" s="25">
        <v>7</v>
      </c>
      <c r="B13" s="26" t="s">
        <v>240</v>
      </c>
      <c r="C13" s="31" t="s">
        <v>1570</v>
      </c>
      <c r="D13" s="29">
        <v>1250</v>
      </c>
      <c r="E13" s="29">
        <v>1091.945231</v>
      </c>
      <c r="F13" s="29">
        <v>1044.277485</v>
      </c>
      <c r="G13" s="29">
        <v>71.68</v>
      </c>
      <c r="H13" s="29">
        <v>800</v>
      </c>
      <c r="I13" s="34">
        <v>11</v>
      </c>
      <c r="J13" s="24">
        <f t="shared" si="1"/>
        <v>0.01375</v>
      </c>
      <c r="K13" s="24">
        <v>0</v>
      </c>
      <c r="L13" s="23">
        <f>H13-E13-G13</f>
        <v>-363.625231</v>
      </c>
      <c r="M13" s="289" t="s">
        <v>2133</v>
      </c>
      <c r="N13" s="209">
        <v>25.585</v>
      </c>
      <c r="O13" s="252"/>
    </row>
    <row r="14" s="7" customFormat="1" ht="90" customHeight="1" spans="1:15">
      <c r="A14" s="266" t="s">
        <v>22</v>
      </c>
      <c r="B14" s="22"/>
      <c r="C14" s="22"/>
      <c r="D14" s="57">
        <f>SUM(D11:D13)</f>
        <v>4290</v>
      </c>
      <c r="E14" s="57">
        <f t="shared" ref="D14:I14" si="4">SUM(E11:E13)</f>
        <v>3816.933195</v>
      </c>
      <c r="F14" s="57">
        <f t="shared" si="4"/>
        <v>3441.449825</v>
      </c>
      <c r="G14" s="57">
        <f t="shared" si="4"/>
        <v>244.69</v>
      </c>
      <c r="H14" s="57">
        <f t="shared" si="4"/>
        <v>3414.5</v>
      </c>
      <c r="I14" s="57">
        <f t="shared" si="4"/>
        <v>815.058052</v>
      </c>
      <c r="J14" s="180">
        <f t="shared" si="1"/>
        <v>0.238704950065895</v>
      </c>
      <c r="K14" s="57"/>
      <c r="L14" s="56">
        <f>SUM(L11:L13)</f>
        <v>-319.307571</v>
      </c>
      <c r="M14" s="213"/>
      <c r="N14" s="214">
        <f>SUM(N11:N13)</f>
        <v>44.8936500000001</v>
      </c>
      <c r="O14" s="252"/>
    </row>
    <row r="15" s="7" customFormat="1" ht="194" customHeight="1" spans="1:15">
      <c r="A15" s="25">
        <v>8</v>
      </c>
      <c r="B15" s="26" t="s">
        <v>753</v>
      </c>
      <c r="C15" s="26" t="s">
        <v>1983</v>
      </c>
      <c r="D15" s="31">
        <v>2050</v>
      </c>
      <c r="E15" s="31">
        <v>1762.509308</v>
      </c>
      <c r="F15" s="34">
        <v>1630.321105</v>
      </c>
      <c r="G15" s="31">
        <v>105.67</v>
      </c>
      <c r="H15" s="31">
        <v>1887.27</v>
      </c>
      <c r="I15" s="88">
        <v>558.010732</v>
      </c>
      <c r="J15" s="24">
        <f t="shared" si="1"/>
        <v>0.295670853666937</v>
      </c>
      <c r="K15" s="24">
        <v>0.3</v>
      </c>
      <c r="L15" s="23">
        <f>H15-F15-G15</f>
        <v>151.278895</v>
      </c>
      <c r="M15" s="183" t="s">
        <v>2134</v>
      </c>
      <c r="N15" s="219"/>
      <c r="O15" s="252"/>
    </row>
    <row r="16" s="7" customFormat="1" ht="409" customHeight="1" spans="1:16">
      <c r="A16" s="25">
        <v>9</v>
      </c>
      <c r="B16" s="26" t="s">
        <v>753</v>
      </c>
      <c r="C16" s="26" t="s">
        <v>1646</v>
      </c>
      <c r="D16" s="31">
        <v>2000</v>
      </c>
      <c r="E16" s="31">
        <v>1697.131193</v>
      </c>
      <c r="F16" s="34">
        <f>989.533558+184.551704+382.264038+51.77865</f>
        <v>1608.12795</v>
      </c>
      <c r="G16" s="31">
        <v>133.5</v>
      </c>
      <c r="H16" s="29">
        <v>1000</v>
      </c>
      <c r="I16" s="34">
        <v>554.94329</v>
      </c>
      <c r="J16" s="24">
        <f t="shared" si="1"/>
        <v>0.55494329</v>
      </c>
      <c r="K16" s="24">
        <v>0.3</v>
      </c>
      <c r="L16" s="23">
        <f>2000-F16-G16</f>
        <v>258.37205</v>
      </c>
      <c r="M16" s="220" t="s">
        <v>2135</v>
      </c>
      <c r="N16" s="34">
        <v>149.9059023</v>
      </c>
      <c r="O16" s="252"/>
      <c r="P16" s="225"/>
    </row>
    <row r="17" s="7" customFormat="1" ht="90" customHeight="1" spans="1:15">
      <c r="A17" s="266" t="s">
        <v>22</v>
      </c>
      <c r="B17" s="22"/>
      <c r="C17" s="22"/>
      <c r="D17" s="57">
        <f>SUM(D15:D16)</f>
        <v>4050</v>
      </c>
      <c r="E17" s="57">
        <f t="shared" ref="D17:I17" si="5">SUM(E15:E16)</f>
        <v>3459.640501</v>
      </c>
      <c r="F17" s="57">
        <f t="shared" si="5"/>
        <v>3238.449055</v>
      </c>
      <c r="G17" s="57">
        <f t="shared" si="5"/>
        <v>239.17</v>
      </c>
      <c r="H17" s="57">
        <f t="shared" si="5"/>
        <v>2887.27</v>
      </c>
      <c r="I17" s="57">
        <f t="shared" si="5"/>
        <v>1112.954022</v>
      </c>
      <c r="J17" s="180">
        <f t="shared" si="1"/>
        <v>0.385469326387903</v>
      </c>
      <c r="K17" s="57"/>
      <c r="L17" s="56">
        <f>SUM(L15:L16)</f>
        <v>409.650945</v>
      </c>
      <c r="M17" s="226"/>
      <c r="N17" s="227">
        <f>SUM(N15:N16)</f>
        <v>149.9059023</v>
      </c>
      <c r="O17" s="252"/>
    </row>
    <row r="18" s="7" customFormat="1" ht="242" customHeight="1" spans="1:33">
      <c r="A18" s="25">
        <v>10</v>
      </c>
      <c r="B18" s="26" t="s">
        <v>190</v>
      </c>
      <c r="C18" s="26" t="s">
        <v>1990</v>
      </c>
      <c r="D18" s="34">
        <v>990</v>
      </c>
      <c r="E18" s="94">
        <v>822.794675</v>
      </c>
      <c r="F18" s="34">
        <v>679.43961</v>
      </c>
      <c r="G18" s="34">
        <v>59.34</v>
      </c>
      <c r="H18" s="34">
        <v>900.96</v>
      </c>
      <c r="I18" s="88">
        <v>228.961193</v>
      </c>
      <c r="J18" s="24">
        <f t="shared" si="1"/>
        <v>0.254130253285384</v>
      </c>
      <c r="K18" s="24">
        <v>0.3</v>
      </c>
      <c r="L18" s="23">
        <f>H18-F18-G18</f>
        <v>162.18039</v>
      </c>
      <c r="M18" s="208" t="s">
        <v>2136</v>
      </c>
      <c r="N18" s="209">
        <v>9.76268999999999</v>
      </c>
      <c r="O18" s="252"/>
      <c r="AG18" s="7">
        <f>F18*0.4</f>
        <v>271.775844</v>
      </c>
    </row>
    <row r="19" s="9" customFormat="1" ht="290" customHeight="1" spans="1:15">
      <c r="A19" s="25">
        <v>11</v>
      </c>
      <c r="B19" s="54" t="s">
        <v>190</v>
      </c>
      <c r="C19" s="26" t="s">
        <v>1901</v>
      </c>
      <c r="D19" s="34">
        <v>1250</v>
      </c>
      <c r="E19" s="34">
        <v>1077.754911</v>
      </c>
      <c r="F19" s="34">
        <v>1049.086361</v>
      </c>
      <c r="G19" s="34">
        <v>71.75</v>
      </c>
      <c r="H19" s="34">
        <v>1250</v>
      </c>
      <c r="I19" s="34">
        <v>347.843408</v>
      </c>
      <c r="J19" s="24">
        <f t="shared" si="1"/>
        <v>0.2782747264</v>
      </c>
      <c r="K19" s="24">
        <v>0.3</v>
      </c>
      <c r="L19" s="23">
        <f>H19-F19-G19</f>
        <v>129.163639</v>
      </c>
      <c r="M19" s="70" t="s">
        <v>2137</v>
      </c>
      <c r="N19" s="34">
        <v>14.156592</v>
      </c>
      <c r="O19" s="188"/>
    </row>
    <row r="20" s="9" customFormat="1" ht="116" customHeight="1" spans="1:15">
      <c r="A20" s="266" t="s">
        <v>22</v>
      </c>
      <c r="B20" s="22"/>
      <c r="C20" s="22"/>
      <c r="D20" s="57">
        <f>SUM(D18:D19)</f>
        <v>2240</v>
      </c>
      <c r="E20" s="57">
        <f t="shared" ref="D20:I20" si="6">SUM(E18:E19)</f>
        <v>1900.549586</v>
      </c>
      <c r="F20" s="57">
        <f t="shared" si="6"/>
        <v>1728.525971</v>
      </c>
      <c r="G20" s="57">
        <f t="shared" si="6"/>
        <v>131.09</v>
      </c>
      <c r="H20" s="57">
        <f t="shared" si="6"/>
        <v>2150.96</v>
      </c>
      <c r="I20" s="57">
        <f t="shared" si="6"/>
        <v>576.804601</v>
      </c>
      <c r="J20" s="180">
        <f t="shared" si="1"/>
        <v>0.268161472551791</v>
      </c>
      <c r="K20" s="57"/>
      <c r="L20" s="56">
        <f>SUM(L18:L19)</f>
        <v>291.344029</v>
      </c>
      <c r="M20" s="22"/>
      <c r="N20" s="227">
        <f>SUM(N18:N19)</f>
        <v>23.919282</v>
      </c>
      <c r="O20" s="188"/>
    </row>
    <row r="21" s="7" customFormat="1" ht="236" customHeight="1" spans="1:15">
      <c r="A21" s="25">
        <v>12</v>
      </c>
      <c r="B21" s="26" t="s">
        <v>906</v>
      </c>
      <c r="C21" s="26" t="s">
        <v>1998</v>
      </c>
      <c r="D21" s="31">
        <v>1725</v>
      </c>
      <c r="E21" s="34">
        <v>1573.538705</v>
      </c>
      <c r="F21" s="31">
        <f>1401.905908+64.85</f>
        <v>1466.755908</v>
      </c>
      <c r="G21" s="31">
        <v>84.2</v>
      </c>
      <c r="H21" s="29">
        <v>1635.85</v>
      </c>
      <c r="I21" s="34">
        <v>688.524258</v>
      </c>
      <c r="J21" s="24">
        <f t="shared" si="1"/>
        <v>0.420896939205917</v>
      </c>
      <c r="K21" s="24">
        <v>0.45</v>
      </c>
      <c r="L21" s="23">
        <f>H21-F21-G21</f>
        <v>84.894092</v>
      </c>
      <c r="M21" s="210" t="s">
        <v>2138</v>
      </c>
      <c r="N21" s="34">
        <v>118.736228</v>
      </c>
      <c r="O21" s="252"/>
    </row>
    <row r="22" s="7" customFormat="1" ht="116" customHeight="1" spans="1:15">
      <c r="A22" s="266" t="s">
        <v>22</v>
      </c>
      <c r="B22" s="22"/>
      <c r="C22" s="22"/>
      <c r="D22" s="57">
        <f>SUM(D21:D21)</f>
        <v>1725</v>
      </c>
      <c r="E22" s="57">
        <f t="shared" ref="D22:I22" si="7">SUM(E21:E21)</f>
        <v>1573.538705</v>
      </c>
      <c r="F22" s="57">
        <f t="shared" si="7"/>
        <v>1466.755908</v>
      </c>
      <c r="G22" s="57">
        <f t="shared" si="7"/>
        <v>84.2</v>
      </c>
      <c r="H22" s="57">
        <f t="shared" si="7"/>
        <v>1635.85</v>
      </c>
      <c r="I22" s="57">
        <f t="shared" si="7"/>
        <v>688.524258</v>
      </c>
      <c r="J22" s="180">
        <f t="shared" si="1"/>
        <v>0.420896939205917</v>
      </c>
      <c r="K22" s="57"/>
      <c r="L22" s="56">
        <f>SUM(L21:L21)</f>
        <v>84.894092</v>
      </c>
      <c r="M22" s="213"/>
      <c r="N22" s="214">
        <f>SUM(N21:N21)</f>
        <v>118.736228</v>
      </c>
      <c r="O22" s="252"/>
    </row>
    <row r="23" s="7" customFormat="1" ht="264" customHeight="1" spans="1:15">
      <c r="A23" s="25">
        <v>13</v>
      </c>
      <c r="B23" s="54" t="s">
        <v>233</v>
      </c>
      <c r="C23" s="26" t="s">
        <v>2001</v>
      </c>
      <c r="D23" s="31">
        <v>1470.3</v>
      </c>
      <c r="E23" s="34">
        <f>1307.494108</f>
        <v>1307.494108</v>
      </c>
      <c r="F23" s="34">
        <v>1227.290511</v>
      </c>
      <c r="G23" s="31">
        <v>61.46</v>
      </c>
      <c r="H23" s="29">
        <v>1200</v>
      </c>
      <c r="I23" s="34">
        <v>401.581553</v>
      </c>
      <c r="J23" s="24">
        <f t="shared" si="1"/>
        <v>0.334651294166667</v>
      </c>
      <c r="K23" s="24">
        <v>0.3</v>
      </c>
      <c r="L23" s="23">
        <f>H23-F23-G23</f>
        <v>-88.7505109999999</v>
      </c>
      <c r="M23" s="290" t="s">
        <v>2139</v>
      </c>
      <c r="N23" s="34"/>
      <c r="O23" s="252"/>
    </row>
    <row r="24" s="7" customFormat="1" ht="110" customHeight="1" spans="1:15">
      <c r="A24" s="266" t="s">
        <v>22</v>
      </c>
      <c r="B24" s="22"/>
      <c r="C24" s="22"/>
      <c r="D24" s="57">
        <f>SUM(D23:D23)</f>
        <v>1470.3</v>
      </c>
      <c r="E24" s="57">
        <f t="shared" ref="D24:I24" si="8">SUM(E23:E23)</f>
        <v>1307.494108</v>
      </c>
      <c r="F24" s="57">
        <f t="shared" si="8"/>
        <v>1227.290511</v>
      </c>
      <c r="G24" s="57">
        <f t="shared" si="8"/>
        <v>61.46</v>
      </c>
      <c r="H24" s="57">
        <f t="shared" si="8"/>
        <v>1200</v>
      </c>
      <c r="I24" s="57">
        <f t="shared" si="8"/>
        <v>401.581553</v>
      </c>
      <c r="J24" s="180">
        <f t="shared" si="1"/>
        <v>0.334651294166667</v>
      </c>
      <c r="K24" s="57"/>
      <c r="L24" s="56">
        <f>SUM(L23:L23)</f>
        <v>-88.7505109999999</v>
      </c>
      <c r="M24" s="22"/>
      <c r="N24" s="214">
        <f>SUM(N23:N23)</f>
        <v>0</v>
      </c>
      <c r="O24" s="252"/>
    </row>
    <row r="25" s="7" customFormat="1" ht="210" customHeight="1" spans="1:15">
      <c r="A25" s="25">
        <v>14</v>
      </c>
      <c r="B25" s="64" t="s">
        <v>247</v>
      </c>
      <c r="C25" s="26" t="s">
        <v>1521</v>
      </c>
      <c r="D25" s="29">
        <v>600</v>
      </c>
      <c r="E25" s="29">
        <v>543.372059</v>
      </c>
      <c r="F25" s="34">
        <v>509.139687</v>
      </c>
      <c r="G25" s="29">
        <v>39.36</v>
      </c>
      <c r="H25" s="29">
        <v>500</v>
      </c>
      <c r="I25" s="34">
        <v>175.991906</v>
      </c>
      <c r="J25" s="24">
        <f t="shared" si="1"/>
        <v>0.351983812</v>
      </c>
      <c r="K25" s="24">
        <v>0.3</v>
      </c>
      <c r="L25" s="23">
        <f>H25-F25-G25</f>
        <v>-48.499687</v>
      </c>
      <c r="M25" s="218" t="s">
        <v>2140</v>
      </c>
      <c r="N25" s="209"/>
      <c r="O25" s="276"/>
    </row>
    <row r="26" s="7" customFormat="1" ht="362" customHeight="1" spans="1:15">
      <c r="A26" s="25">
        <v>15</v>
      </c>
      <c r="B26" s="26" t="s">
        <v>247</v>
      </c>
      <c r="C26" s="26" t="s">
        <v>1682</v>
      </c>
      <c r="D26" s="34">
        <v>1000</v>
      </c>
      <c r="E26" s="34">
        <v>855.00834</v>
      </c>
      <c r="F26" s="34">
        <f>514.415682+231.92957+23.0183</f>
        <v>769.363552</v>
      </c>
      <c r="G26" s="34">
        <v>63.3</v>
      </c>
      <c r="H26" s="34">
        <v>1000</v>
      </c>
      <c r="I26" s="88">
        <v>351.385268</v>
      </c>
      <c r="J26" s="24">
        <f t="shared" si="1"/>
        <v>0.351385268</v>
      </c>
      <c r="K26" s="24">
        <v>0.3</v>
      </c>
      <c r="L26" s="23">
        <f>H26-F26-G26</f>
        <v>167.336448</v>
      </c>
      <c r="M26" s="230" t="s">
        <v>2141</v>
      </c>
      <c r="N26" s="231">
        <v>0</v>
      </c>
      <c r="O26" s="277"/>
    </row>
    <row r="27" s="7" customFormat="1" ht="148" customHeight="1" spans="1:15">
      <c r="A27" s="266" t="s">
        <v>22</v>
      </c>
      <c r="B27" s="22"/>
      <c r="C27" s="22"/>
      <c r="D27" s="57">
        <f>SUM(D25:D26)</f>
        <v>1600</v>
      </c>
      <c r="E27" s="57">
        <f t="shared" ref="D27:I27" si="9">SUM(E25:E26)</f>
        <v>1398.380399</v>
      </c>
      <c r="F27" s="57">
        <f t="shared" si="9"/>
        <v>1278.503239</v>
      </c>
      <c r="G27" s="57">
        <f t="shared" si="9"/>
        <v>102.66</v>
      </c>
      <c r="H27" s="57">
        <f t="shared" si="9"/>
        <v>1500</v>
      </c>
      <c r="I27" s="57">
        <f t="shared" si="9"/>
        <v>527.377174</v>
      </c>
      <c r="J27" s="180">
        <f t="shared" si="1"/>
        <v>0.351584782666667</v>
      </c>
      <c r="K27" s="57"/>
      <c r="L27" s="56">
        <f>SUM(L25:L26)</f>
        <v>118.836761</v>
      </c>
      <c r="M27" s="213"/>
      <c r="N27" s="227">
        <f>SUM(N25:N26)</f>
        <v>0</v>
      </c>
      <c r="O27" s="178"/>
    </row>
    <row r="28" s="7" customFormat="1" ht="409" customHeight="1" spans="1:15">
      <c r="A28" s="25">
        <v>16</v>
      </c>
      <c r="B28" s="26" t="s">
        <v>211</v>
      </c>
      <c r="C28" s="26" t="s">
        <v>1663</v>
      </c>
      <c r="D28" s="34">
        <v>2000</v>
      </c>
      <c r="E28" s="34">
        <v>1643.821584</v>
      </c>
      <c r="F28" s="34">
        <f>583.350139+477.115256+269.583441+43.27+178.934701</f>
        <v>1552.253537</v>
      </c>
      <c r="G28" s="34">
        <v>142</v>
      </c>
      <c r="H28" s="34">
        <v>1000</v>
      </c>
      <c r="I28" s="34">
        <v>437.95765</v>
      </c>
      <c r="J28" s="24">
        <f t="shared" si="1"/>
        <v>0.43795765</v>
      </c>
      <c r="K28" s="24">
        <v>0.3</v>
      </c>
      <c r="L28" s="23">
        <f>2000-F28-G28</f>
        <v>305.746463</v>
      </c>
      <c r="M28" s="230" t="s">
        <v>2142</v>
      </c>
      <c r="N28" s="209">
        <v>4.327</v>
      </c>
      <c r="O28" s="178"/>
    </row>
    <row r="29" s="7" customFormat="1" ht="198" customHeight="1" spans="1:33">
      <c r="A29" s="25">
        <v>17</v>
      </c>
      <c r="B29" s="26" t="s">
        <v>211</v>
      </c>
      <c r="C29" s="26" t="s">
        <v>2010</v>
      </c>
      <c r="D29" s="34">
        <v>550</v>
      </c>
      <c r="E29" s="94">
        <v>461.161037</v>
      </c>
      <c r="F29" s="34">
        <v>417.371049</v>
      </c>
      <c r="G29" s="34">
        <v>38</v>
      </c>
      <c r="H29" s="34">
        <v>507.94</v>
      </c>
      <c r="I29" s="34">
        <v>271.520484</v>
      </c>
      <c r="J29" s="24">
        <f t="shared" si="1"/>
        <v>0.53455227782809</v>
      </c>
      <c r="K29" s="24">
        <v>0.6</v>
      </c>
      <c r="L29" s="23">
        <f>H29-F29-G29</f>
        <v>52.568951</v>
      </c>
      <c r="M29" s="208" t="s">
        <v>2143</v>
      </c>
      <c r="N29" s="209">
        <v>0</v>
      </c>
      <c r="O29" s="252"/>
      <c r="AG29" s="7">
        <f>F29*0.1</f>
        <v>41.7371049</v>
      </c>
    </row>
    <row r="30" s="7" customFormat="1" ht="92" customHeight="1" spans="1:15">
      <c r="A30" s="266" t="s">
        <v>22</v>
      </c>
      <c r="B30" s="22"/>
      <c r="C30" s="22"/>
      <c r="D30" s="57">
        <f>SUM(D28:D29)</f>
        <v>2550</v>
      </c>
      <c r="E30" s="57">
        <f t="shared" ref="D30:I30" si="10">SUM(E28:E29)</f>
        <v>2104.982621</v>
      </c>
      <c r="F30" s="57">
        <f t="shared" si="10"/>
        <v>1969.624586</v>
      </c>
      <c r="G30" s="57">
        <f t="shared" si="10"/>
        <v>180</v>
      </c>
      <c r="H30" s="57">
        <f t="shared" si="10"/>
        <v>1507.94</v>
      </c>
      <c r="I30" s="57">
        <f t="shared" si="10"/>
        <v>709.478134</v>
      </c>
      <c r="J30" s="180">
        <f t="shared" si="1"/>
        <v>0.470494936138043</v>
      </c>
      <c r="K30" s="57"/>
      <c r="L30" s="56">
        <f>SUM(L28:L29)</f>
        <v>358.315414</v>
      </c>
      <c r="M30" s="234"/>
      <c r="N30" s="214">
        <f>SUM(N28:N29)</f>
        <v>4.327</v>
      </c>
      <c r="O30" s="252"/>
    </row>
    <row r="31" s="7" customFormat="1" ht="188" customHeight="1" spans="1:15">
      <c r="A31" s="25">
        <v>18</v>
      </c>
      <c r="B31" s="54" t="s">
        <v>283</v>
      </c>
      <c r="C31" s="26" t="s">
        <v>1413</v>
      </c>
      <c r="D31" s="33">
        <v>4063.01</v>
      </c>
      <c r="E31" s="33">
        <v>3203.437143</v>
      </c>
      <c r="F31" s="34">
        <v>3135.259334</v>
      </c>
      <c r="G31" s="33">
        <v>221.5</v>
      </c>
      <c r="H31" s="29">
        <v>4000</v>
      </c>
      <c r="I31" s="34">
        <v>1536.317288</v>
      </c>
      <c r="J31" s="24">
        <f t="shared" ref="J31:J35" si="11">SUM(I31:I31)/SUM(H31:H31)</f>
        <v>0.384079322</v>
      </c>
      <c r="K31" s="24">
        <v>0.5</v>
      </c>
      <c r="L31" s="23">
        <f>H31-F31-G31</f>
        <v>643.240666</v>
      </c>
      <c r="M31" s="210" t="s">
        <v>2144</v>
      </c>
      <c r="N31" s="209">
        <f>F31*0.2</f>
        <v>627.0518668</v>
      </c>
      <c r="O31" s="252"/>
    </row>
    <row r="32" s="7" customFormat="1" ht="170" customHeight="1" spans="1:15">
      <c r="A32" s="25">
        <v>19</v>
      </c>
      <c r="B32" s="54" t="s">
        <v>283</v>
      </c>
      <c r="C32" s="26" t="s">
        <v>1427</v>
      </c>
      <c r="D32" s="29">
        <v>2239.54</v>
      </c>
      <c r="E32" s="29">
        <v>1766.613127</v>
      </c>
      <c r="F32" s="29">
        <v>1730.043447</v>
      </c>
      <c r="G32" s="29">
        <v>166.57</v>
      </c>
      <c r="H32" s="29">
        <v>2200</v>
      </c>
      <c r="I32" s="34">
        <v>3.67</v>
      </c>
      <c r="J32" s="24">
        <f t="shared" si="11"/>
        <v>0.00166818181818182</v>
      </c>
      <c r="K32" s="24"/>
      <c r="L32" s="23">
        <f>H32-E32-G32</f>
        <v>266.816873</v>
      </c>
      <c r="M32" s="291" t="s">
        <v>1430</v>
      </c>
      <c r="N32" s="209">
        <v>60.64</v>
      </c>
      <c r="O32" s="252"/>
    </row>
    <row r="33" s="7" customFormat="1" ht="92" customHeight="1" spans="1:15">
      <c r="A33" s="266" t="s">
        <v>22</v>
      </c>
      <c r="B33" s="22"/>
      <c r="C33" s="22"/>
      <c r="D33" s="203">
        <f>SUM(D31:D32)</f>
        <v>6302.55</v>
      </c>
      <c r="E33" s="203">
        <f t="shared" ref="D33:I33" si="12">SUM(E31:E32)</f>
        <v>4970.05027</v>
      </c>
      <c r="F33" s="203">
        <f t="shared" si="12"/>
        <v>4865.302781</v>
      </c>
      <c r="G33" s="203">
        <f t="shared" si="12"/>
        <v>388.07</v>
      </c>
      <c r="H33" s="203">
        <f t="shared" si="12"/>
        <v>6200</v>
      </c>
      <c r="I33" s="203">
        <f t="shared" si="12"/>
        <v>1539.987288</v>
      </c>
      <c r="J33" s="180"/>
      <c r="K33" s="203"/>
      <c r="L33" s="203">
        <f>SUM(L31:L32)</f>
        <v>910.057539</v>
      </c>
      <c r="M33" s="237"/>
      <c r="N33" s="203">
        <f>SUM(N31:N32)</f>
        <v>687.6918668</v>
      </c>
      <c r="O33" s="252"/>
    </row>
    <row r="34" s="7" customFormat="1" ht="158" customHeight="1" spans="1:15">
      <c r="A34" s="25">
        <v>20</v>
      </c>
      <c r="B34" s="26" t="s">
        <v>432</v>
      </c>
      <c r="C34" s="40" t="s">
        <v>1546</v>
      </c>
      <c r="D34" s="31">
        <v>1500</v>
      </c>
      <c r="E34" s="31">
        <v>1308.572281</v>
      </c>
      <c r="F34" s="34">
        <v>1288.958537</v>
      </c>
      <c r="G34" s="31">
        <v>92.24</v>
      </c>
      <c r="H34" s="29">
        <v>1300</v>
      </c>
      <c r="I34" s="34">
        <v>38.52</v>
      </c>
      <c r="J34" s="24">
        <f t="shared" si="11"/>
        <v>0.0296307692307692</v>
      </c>
      <c r="K34" s="24">
        <v>0</v>
      </c>
      <c r="L34" s="23">
        <f>H34-E34-G34</f>
        <v>-100.812281</v>
      </c>
      <c r="M34" s="208" t="s">
        <v>2145</v>
      </c>
      <c r="N34" s="209"/>
      <c r="O34" s="276" t="s">
        <v>2025</v>
      </c>
    </row>
    <row r="35" s="7" customFormat="1" ht="178" customHeight="1" spans="1:33">
      <c r="A35" s="25">
        <v>21</v>
      </c>
      <c r="B35" s="26" t="s">
        <v>432</v>
      </c>
      <c r="C35" s="41" t="s">
        <v>449</v>
      </c>
      <c r="D35" s="29">
        <v>1007.59</v>
      </c>
      <c r="E35" s="29">
        <v>455.987211</v>
      </c>
      <c r="F35" s="29">
        <v>448.910585</v>
      </c>
      <c r="G35" s="29">
        <v>73.47</v>
      </c>
      <c r="H35" s="29">
        <v>600</v>
      </c>
      <c r="I35" s="34">
        <v>253.146351</v>
      </c>
      <c r="J35" s="24">
        <f t="shared" si="11"/>
        <v>0.421910585</v>
      </c>
      <c r="K35" s="24">
        <v>0.6</v>
      </c>
      <c r="L35" s="23">
        <f>H35-F35-G35</f>
        <v>77.619415</v>
      </c>
      <c r="M35" s="210" t="s">
        <v>2146</v>
      </c>
      <c r="N35" s="209">
        <v>32.023649</v>
      </c>
      <c r="O35" s="252"/>
      <c r="P35" s="239"/>
      <c r="AG35" s="7">
        <f>F35*0.15</f>
        <v>67.33658775</v>
      </c>
    </row>
    <row r="36" s="7" customFormat="1" ht="92" customHeight="1" spans="1:15">
      <c r="A36" s="266" t="s">
        <v>22</v>
      </c>
      <c r="B36" s="22"/>
      <c r="C36" s="22"/>
      <c r="D36" s="203">
        <f>SUM(D34:D35)</f>
        <v>2507.59</v>
      </c>
      <c r="E36" s="203">
        <f t="shared" ref="D36:I36" si="13">SUM(E34:E35)</f>
        <v>1764.559492</v>
      </c>
      <c r="F36" s="203">
        <f t="shared" si="13"/>
        <v>1737.869122</v>
      </c>
      <c r="G36" s="203">
        <f t="shared" si="13"/>
        <v>165.71</v>
      </c>
      <c r="H36" s="203">
        <f t="shared" si="13"/>
        <v>1900</v>
      </c>
      <c r="I36" s="203">
        <f t="shared" si="13"/>
        <v>291.666351</v>
      </c>
      <c r="J36" s="180"/>
      <c r="K36" s="203"/>
      <c r="L36" s="203">
        <f>SUM(L34:L35)</f>
        <v>-23.192866</v>
      </c>
      <c r="M36" s="240"/>
      <c r="N36" s="203">
        <f>SUM(N34:N35)</f>
        <v>32.023649</v>
      </c>
      <c r="O36" s="252"/>
    </row>
    <row r="37" s="7" customFormat="1" ht="210" customHeight="1" spans="1:15">
      <c r="A37" s="25">
        <v>22</v>
      </c>
      <c r="B37" s="26" t="s">
        <v>517</v>
      </c>
      <c r="C37" s="26" t="s">
        <v>513</v>
      </c>
      <c r="D37" s="29">
        <v>2600</v>
      </c>
      <c r="E37" s="29">
        <v>2462.95035</v>
      </c>
      <c r="F37" s="29">
        <v>2297.918037</v>
      </c>
      <c r="G37" s="29">
        <v>133.97</v>
      </c>
      <c r="H37" s="29">
        <v>2400</v>
      </c>
      <c r="I37" s="34">
        <v>728.386311</v>
      </c>
      <c r="J37" s="24">
        <f>SUM(I37:I37)/SUM(H37:H37)</f>
        <v>0.30349429625</v>
      </c>
      <c r="K37" s="24">
        <v>0.3</v>
      </c>
      <c r="L37" s="23">
        <f>H37-F37-G37</f>
        <v>-31.8880369999999</v>
      </c>
      <c r="M37" s="208" t="s">
        <v>2147</v>
      </c>
      <c r="N37" s="209">
        <v>755.1274111</v>
      </c>
      <c r="O37" s="252"/>
    </row>
    <row r="38" s="7" customFormat="1" ht="186" customHeight="1" spans="1:15">
      <c r="A38" s="25">
        <v>23</v>
      </c>
      <c r="B38" s="26" t="s">
        <v>517</v>
      </c>
      <c r="C38" s="31" t="s">
        <v>2028</v>
      </c>
      <c r="D38" s="31">
        <v>8500</v>
      </c>
      <c r="E38" s="31">
        <v>8104.890666</v>
      </c>
      <c r="F38" s="34">
        <v>7764.470585</v>
      </c>
      <c r="G38" s="31">
        <v>257.95</v>
      </c>
      <c r="H38" s="29">
        <v>7672.1</v>
      </c>
      <c r="I38" s="34">
        <v>84.38</v>
      </c>
      <c r="J38" s="24">
        <f>SUM(I38:I38)/SUM(H38:H38)</f>
        <v>0.0109982925144354</v>
      </c>
      <c r="K38" s="34"/>
      <c r="L38" s="23">
        <f>H38-E38-G38</f>
        <v>-690.740666</v>
      </c>
      <c r="M38" s="291" t="s">
        <v>2148</v>
      </c>
      <c r="N38" s="209">
        <v>118.26</v>
      </c>
      <c r="O38" s="252"/>
    </row>
    <row r="39" s="7" customFormat="1" ht="92" customHeight="1" spans="1:15">
      <c r="A39" s="266" t="s">
        <v>22</v>
      </c>
      <c r="B39" s="22"/>
      <c r="C39" s="22"/>
      <c r="D39" s="204">
        <f>SUM(D37:D38)</f>
        <v>11100</v>
      </c>
      <c r="E39" s="204">
        <f t="shared" ref="D39:I39" si="14">SUM(E37:E38)</f>
        <v>10567.841016</v>
      </c>
      <c r="F39" s="204">
        <f t="shared" si="14"/>
        <v>10062.388622</v>
      </c>
      <c r="G39" s="204">
        <f t="shared" si="14"/>
        <v>391.92</v>
      </c>
      <c r="H39" s="204">
        <f t="shared" si="14"/>
        <v>10072.1</v>
      </c>
      <c r="I39" s="204">
        <f t="shared" si="14"/>
        <v>812.766311</v>
      </c>
      <c r="J39" s="180"/>
      <c r="K39" s="180"/>
      <c r="L39" s="204">
        <f>SUM(L37:L38)</f>
        <v>-722.628703</v>
      </c>
      <c r="M39" s="240"/>
      <c r="N39" s="204">
        <f>SUM(N37:N38)</f>
        <v>873.3874111</v>
      </c>
      <c r="O39" s="252"/>
    </row>
    <row r="40" s="7" customFormat="1" ht="364" customHeight="1" spans="1:33">
      <c r="A40" s="25">
        <v>24</v>
      </c>
      <c r="B40" s="26" t="s">
        <v>84</v>
      </c>
      <c r="C40" s="31" t="s">
        <v>1700</v>
      </c>
      <c r="D40" s="34">
        <v>4030</v>
      </c>
      <c r="E40" s="34">
        <v>3677.242888</v>
      </c>
      <c r="F40" s="34">
        <f>832.37773+1029.004149+733.425121+782.331294</f>
        <v>3377.138294</v>
      </c>
      <c r="G40" s="34">
        <v>144.94</v>
      </c>
      <c r="H40" s="34">
        <v>1030</v>
      </c>
      <c r="I40" s="34">
        <v>306.453444</v>
      </c>
      <c r="J40" s="24">
        <f>SUM(I40:I40)/SUM(H40:H40)</f>
        <v>0.297527615533981</v>
      </c>
      <c r="K40" s="24">
        <v>0.08</v>
      </c>
      <c r="L40" s="23">
        <f>4030-F40-G40</f>
        <v>507.921706</v>
      </c>
      <c r="M40" s="255" t="s">
        <v>2149</v>
      </c>
      <c r="N40" s="209">
        <v>723.546556</v>
      </c>
      <c r="O40" s="252"/>
      <c r="AG40" s="7">
        <f>F40*0.37+832.37773*0.48+733.425121*0.32+782.331294*0.38</f>
        <v>2181.06440962</v>
      </c>
    </row>
    <row r="41" s="8" customFormat="1" ht="92" customHeight="1" spans="1:15">
      <c r="A41" s="266" t="s">
        <v>22</v>
      </c>
      <c r="B41" s="22"/>
      <c r="C41" s="22"/>
      <c r="D41" s="57">
        <f>SUM(D40:D40)</f>
        <v>4030</v>
      </c>
      <c r="E41" s="57">
        <f t="shared" ref="D41:I41" si="15">SUM(E40:E40)</f>
        <v>3677.242888</v>
      </c>
      <c r="F41" s="57">
        <f t="shared" si="15"/>
        <v>3377.138294</v>
      </c>
      <c r="G41" s="57">
        <f t="shared" si="15"/>
        <v>144.94</v>
      </c>
      <c r="H41" s="57">
        <f t="shared" si="15"/>
        <v>1030</v>
      </c>
      <c r="I41" s="57">
        <f t="shared" si="15"/>
        <v>306.453444</v>
      </c>
      <c r="J41" s="180"/>
      <c r="K41" s="180"/>
      <c r="L41" s="57">
        <f>SUM(L40:L40)</f>
        <v>507.921706</v>
      </c>
      <c r="M41" s="241"/>
      <c r="N41" s="57">
        <f>SUM(N40:N40)</f>
        <v>723.546556</v>
      </c>
      <c r="O41" s="252"/>
    </row>
    <row r="42" s="6" customFormat="1" ht="156" customHeight="1" spans="1:15">
      <c r="A42" s="25">
        <v>25</v>
      </c>
      <c r="B42" s="26" t="s">
        <v>39</v>
      </c>
      <c r="C42" s="26" t="s">
        <v>1307</v>
      </c>
      <c r="D42" s="28">
        <v>714</v>
      </c>
      <c r="E42" s="28" t="s">
        <v>2035</v>
      </c>
      <c r="F42" s="28" t="s">
        <v>2036</v>
      </c>
      <c r="G42" s="28" t="s">
        <v>2037</v>
      </c>
      <c r="H42" s="29">
        <v>714</v>
      </c>
      <c r="I42" s="30">
        <v>188.331332</v>
      </c>
      <c r="J42" s="24">
        <f>SUM(I42:I42)/SUM(H42:H42)</f>
        <v>0.26376937254902</v>
      </c>
      <c r="K42" s="24">
        <v>0.3</v>
      </c>
      <c r="L42" s="23">
        <f>H42-F42-G42</f>
        <v>91.315307</v>
      </c>
      <c r="M42" s="58" t="s">
        <v>2150</v>
      </c>
      <c r="N42" s="219">
        <v>11.630668</v>
      </c>
      <c r="O42" s="257"/>
    </row>
    <row r="43" ht="297" customHeight="1"/>
  </sheetData>
  <autoFilter xmlns:etc="http://www.wps.cn/officeDocument/2017/etCustomData" ref="A3:P43" etc:filterBottomFollowUsedRange="0">
    <extLst/>
  </autoFilter>
  <mergeCells count="30">
    <mergeCell ref="A1:N1"/>
    <mergeCell ref="A4:C4"/>
    <mergeCell ref="A7:C7"/>
    <mergeCell ref="A10:C10"/>
    <mergeCell ref="A14:C14"/>
    <mergeCell ref="A17:C17"/>
    <mergeCell ref="A20:C20"/>
    <mergeCell ref="A22:C22"/>
    <mergeCell ref="A24:C24"/>
    <mergeCell ref="A27:C27"/>
    <mergeCell ref="A30:C30"/>
    <mergeCell ref="A33:C33"/>
    <mergeCell ref="A36:C36"/>
    <mergeCell ref="A39:C39"/>
    <mergeCell ref="A41:C4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C13">
    <cfRule type="duplicateValues" dxfId="0" priority="5"/>
  </conditionalFormatting>
  <conditionalFormatting sqref="C19">
    <cfRule type="duplicateValues" dxfId="0" priority="4"/>
  </conditionalFormatting>
  <conditionalFormatting sqref="C32">
    <cfRule type="duplicateValues" dxfId="0" priority="6"/>
  </conditionalFormatting>
  <pageMargins left="0.314583333333333" right="0.196527777777778" top="0.393055555555556" bottom="0.0784722222222222" header="0.393055555555556" footer="0.314583333333333"/>
  <pageSetup paperSize="8" scale="4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83"/>
  <sheetViews>
    <sheetView zoomScale="30" zoomScaleNormal="30" workbookViewId="0">
      <pane ySplit="3" topLeftCell="A56"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4" width="30.3703703703704" style="11" customWidth="1"/>
    <col min="5" max="5" width="35.1851851851852" style="11" customWidth="1"/>
    <col min="6" max="6" width="30.7407407407407" style="11" customWidth="1"/>
    <col min="7" max="7" width="31.4814814814815" style="11" customWidth="1"/>
    <col min="8" max="8" width="30.7407407407407" style="11" customWidth="1"/>
    <col min="9" max="9" width="29.2592592592593" style="11" customWidth="1"/>
    <col min="10" max="10" width="24.2777777777778" style="11" customWidth="1"/>
    <col min="11" max="11" width="28.8888888888889" style="11" customWidth="1"/>
    <col min="12" max="12" width="33.7037037037037" style="11" customWidth="1"/>
    <col min="13" max="13" width="96.6666666666667" style="10" customWidth="1"/>
    <col min="14" max="14" width="44.8148148148148" style="10" customWidth="1"/>
    <col min="15" max="15" width="44.4444444444444" style="10" customWidth="1"/>
    <col min="16" max="16" width="34.4444444444444" style="188" hidden="1" customWidth="1"/>
    <col min="17" max="19" width="34.4444444444444" style="9" hidden="1" customWidth="1"/>
    <col min="20" max="33" width="10" style="9" hidden="1" customWidth="1"/>
    <col min="34" max="34" width="35" style="9" hidden="1" customWidth="1"/>
    <col min="35" max="37" width="34.4444444444444" style="9"/>
    <col min="38" max="16384" width="10" style="9"/>
  </cols>
  <sheetData>
    <row r="1" s="4" customFormat="1" ht="139" customHeight="1" spans="1:16">
      <c r="A1" s="13" t="s">
        <v>1947</v>
      </c>
      <c r="B1" s="13"/>
      <c r="C1" s="13"/>
      <c r="D1" s="13"/>
      <c r="E1" s="13"/>
      <c r="F1" s="13"/>
      <c r="G1" s="13"/>
      <c r="H1" s="13"/>
      <c r="I1" s="13"/>
      <c r="J1" s="13"/>
      <c r="K1" s="13"/>
      <c r="L1" s="13"/>
      <c r="M1" s="13"/>
      <c r="N1" s="13"/>
      <c r="O1" s="247"/>
      <c r="P1" s="10"/>
    </row>
    <row r="2" s="4" customFormat="1" ht="108" customHeight="1" spans="1:34">
      <c r="A2" s="189" t="s">
        <v>1</v>
      </c>
      <c r="B2" s="190" t="s">
        <v>13</v>
      </c>
      <c r="C2" s="166" t="s">
        <v>1263</v>
      </c>
      <c r="D2" s="190" t="s">
        <v>1948</v>
      </c>
      <c r="E2" s="190" t="s">
        <v>1949</v>
      </c>
      <c r="F2" s="190" t="s">
        <v>1950</v>
      </c>
      <c r="G2" s="190" t="s">
        <v>1951</v>
      </c>
      <c r="H2" s="190" t="s">
        <v>1952</v>
      </c>
      <c r="I2" s="190" t="s">
        <v>1953</v>
      </c>
      <c r="J2" s="190" t="s">
        <v>1954</v>
      </c>
      <c r="K2" s="190" t="s">
        <v>1955</v>
      </c>
      <c r="L2" s="190" t="s">
        <v>1956</v>
      </c>
      <c r="M2" s="190" t="s">
        <v>2151</v>
      </c>
      <c r="N2" s="191" t="s">
        <v>2152</v>
      </c>
      <c r="O2" s="190" t="s">
        <v>17</v>
      </c>
      <c r="P2" s="267" t="s">
        <v>2153</v>
      </c>
      <c r="AH2" s="282" t="s">
        <v>2154</v>
      </c>
    </row>
    <row r="3" s="4" customFormat="1" ht="78" customHeight="1" spans="1:34">
      <c r="A3" s="192"/>
      <c r="B3" s="193"/>
      <c r="C3" s="169"/>
      <c r="D3" s="193"/>
      <c r="E3" s="190"/>
      <c r="F3" s="190"/>
      <c r="G3" s="190"/>
      <c r="H3" s="193"/>
      <c r="I3" s="193"/>
      <c r="J3" s="193"/>
      <c r="K3" s="190"/>
      <c r="L3" s="190"/>
      <c r="M3" s="193"/>
      <c r="N3" s="194"/>
      <c r="O3" s="190"/>
      <c r="P3" s="267"/>
      <c r="AH3" s="283"/>
    </row>
    <row r="4" s="5" customFormat="1" ht="96" customHeight="1" spans="1:34">
      <c r="A4" s="260" t="s">
        <v>18</v>
      </c>
      <c r="B4" s="260"/>
      <c r="C4" s="260"/>
      <c r="D4" s="56">
        <f t="shared" ref="D4:I4" si="0">SUM(D9,D14,D19,D24,D29,D33,D37,D42,D48,D49,D52,D55,D58,D61,D64,D67,D71,D74,D75,D76,D77,D78,D79,D80,D81,D82)</f>
        <v>55386.731</v>
      </c>
      <c r="E4" s="56">
        <f t="shared" si="0"/>
        <v>47890.490147</v>
      </c>
      <c r="F4" s="56">
        <f t="shared" si="0"/>
        <v>45764.018067</v>
      </c>
      <c r="G4" s="56">
        <f t="shared" si="0"/>
        <v>2626.13</v>
      </c>
      <c r="H4" s="56">
        <f t="shared" si="0"/>
        <v>45154</v>
      </c>
      <c r="I4" s="56">
        <f t="shared" si="0"/>
        <v>15500.563013</v>
      </c>
      <c r="J4" s="180">
        <f>I4/H4</f>
        <v>0.343282167980688</v>
      </c>
      <c r="K4" s="56"/>
      <c r="L4" s="56">
        <f>SUM(L9,L14,L19,L24,L29,L33,L37,L42,L48,L49,L52,L55,L58,L61,L64,L67,L71,L74,L75,L76,L77,L78,L79,L80,L81,L82)</f>
        <v>1055.049494</v>
      </c>
      <c r="M4" s="180"/>
      <c r="N4" s="56">
        <f>SUM(N9,N14,N19,N24,N29,N33,N37,N42,N48,N49,N52,N55,N58,N61,N64,N67,N71,N74,N75,N76,N77,N78,N79,N80,N81,N82)</f>
        <v>4346.6129755</v>
      </c>
      <c r="O4" s="56"/>
      <c r="P4" s="49"/>
      <c r="AH4" s="258"/>
    </row>
    <row r="5" s="7" customFormat="1" ht="164" customHeight="1" spans="1:16">
      <c r="A5" s="25">
        <v>1</v>
      </c>
      <c r="B5" s="54" t="s">
        <v>205</v>
      </c>
      <c r="C5" s="26" t="s">
        <v>1336</v>
      </c>
      <c r="D5" s="199">
        <v>155</v>
      </c>
      <c r="E5" s="199">
        <v>131.067155</v>
      </c>
      <c r="F5" s="199">
        <v>130.084723</v>
      </c>
      <c r="G5" s="199">
        <v>15.1</v>
      </c>
      <c r="H5" s="200">
        <v>140</v>
      </c>
      <c r="I5" s="30">
        <v>44.580917</v>
      </c>
      <c r="J5" s="24">
        <f t="shared" ref="J5:J54" si="1">SUM(I5:I5)/SUM(H5:H5)</f>
        <v>0.318435121428571</v>
      </c>
      <c r="K5" s="24">
        <v>0.3</v>
      </c>
      <c r="L5" s="251">
        <f t="shared" ref="L5:L8" si="2">H5-F5-G5</f>
        <v>-5.184723</v>
      </c>
      <c r="M5" s="208" t="s">
        <v>1341</v>
      </c>
      <c r="N5" s="268"/>
      <c r="O5" s="209"/>
      <c r="P5" s="252"/>
    </row>
    <row r="6" s="7" customFormat="1" ht="188" customHeight="1" spans="1:16">
      <c r="A6" s="25">
        <v>2</v>
      </c>
      <c r="B6" s="26" t="s">
        <v>205</v>
      </c>
      <c r="C6" s="26" t="s">
        <v>1963</v>
      </c>
      <c r="D6" s="199">
        <v>720</v>
      </c>
      <c r="E6" s="199">
        <v>612.761927</v>
      </c>
      <c r="F6" s="199">
        <v>577.625505</v>
      </c>
      <c r="G6" s="199">
        <v>53</v>
      </c>
      <c r="H6" s="199">
        <v>654.7</v>
      </c>
      <c r="I6" s="30">
        <v>371.848004</v>
      </c>
      <c r="J6" s="24">
        <f t="shared" si="1"/>
        <v>0.567967013899496</v>
      </c>
      <c r="K6" s="24">
        <v>0.6</v>
      </c>
      <c r="L6" s="251">
        <f t="shared" si="2"/>
        <v>24.0744950000001</v>
      </c>
      <c r="M6" s="210" t="s">
        <v>1463</v>
      </c>
      <c r="N6" s="268"/>
      <c r="O6" s="209"/>
      <c r="P6" s="252">
        <v>176.060252</v>
      </c>
    </row>
    <row r="7" s="7" customFormat="1" ht="170" customHeight="1" spans="1:16">
      <c r="A7" s="25">
        <v>3</v>
      </c>
      <c r="B7" s="26" t="s">
        <v>205</v>
      </c>
      <c r="C7" s="26" t="s">
        <v>1965</v>
      </c>
      <c r="D7" s="30">
        <v>71.4</v>
      </c>
      <c r="E7" s="30">
        <v>58.369772</v>
      </c>
      <c r="F7" s="30">
        <v>57.555959</v>
      </c>
      <c r="G7" s="30">
        <v>5.72</v>
      </c>
      <c r="H7" s="30">
        <v>71.4</v>
      </c>
      <c r="I7" s="30">
        <v>48.649368</v>
      </c>
      <c r="J7" s="24">
        <f t="shared" si="1"/>
        <v>0.681363697478992</v>
      </c>
      <c r="K7" s="24">
        <v>0.8</v>
      </c>
      <c r="L7" s="251">
        <f t="shared" si="2"/>
        <v>8.12404100000001</v>
      </c>
      <c r="M7" s="210" t="s">
        <v>1784</v>
      </c>
      <c r="N7" s="268"/>
      <c r="O7" s="209"/>
      <c r="P7" s="252"/>
    </row>
    <row r="8" s="7" customFormat="1" ht="240" customHeight="1" spans="1:34">
      <c r="A8" s="25">
        <v>4</v>
      </c>
      <c r="B8" s="26" t="s">
        <v>205</v>
      </c>
      <c r="C8" s="26" t="s">
        <v>1967</v>
      </c>
      <c r="D8" s="30">
        <v>600</v>
      </c>
      <c r="E8" s="30">
        <v>526.911019</v>
      </c>
      <c r="F8" s="30">
        <v>481.270831</v>
      </c>
      <c r="G8" s="30">
        <v>41.4</v>
      </c>
      <c r="H8" s="30">
        <v>550.03</v>
      </c>
      <c r="I8" s="30">
        <v>433.02051</v>
      </c>
      <c r="J8" s="24">
        <f t="shared" si="1"/>
        <v>0.787267076341291</v>
      </c>
      <c r="K8" s="24">
        <v>0.85</v>
      </c>
      <c r="L8" s="23">
        <f t="shared" si="2"/>
        <v>27.359169</v>
      </c>
      <c r="M8" s="269" t="s">
        <v>1716</v>
      </c>
      <c r="N8" s="268"/>
      <c r="O8" s="209"/>
      <c r="P8" s="252">
        <v>122.18971</v>
      </c>
      <c r="AH8" s="7">
        <f>F8*0.2</f>
        <v>96.2541662</v>
      </c>
    </row>
    <row r="9" s="7" customFormat="1" ht="120" customHeight="1" spans="1:16">
      <c r="A9" s="266" t="s">
        <v>22</v>
      </c>
      <c r="B9" s="22"/>
      <c r="C9" s="22"/>
      <c r="D9" s="202">
        <f t="shared" ref="D9:I9" si="3">SUM(D5:D8)</f>
        <v>1546.4</v>
      </c>
      <c r="E9" s="202">
        <f t="shared" si="3"/>
        <v>1329.109873</v>
      </c>
      <c r="F9" s="202">
        <f t="shared" si="3"/>
        <v>1246.537018</v>
      </c>
      <c r="G9" s="202">
        <f t="shared" si="3"/>
        <v>115.22</v>
      </c>
      <c r="H9" s="202">
        <f t="shared" si="3"/>
        <v>1416.13</v>
      </c>
      <c r="I9" s="202">
        <f t="shared" si="3"/>
        <v>898.098799</v>
      </c>
      <c r="J9" s="180">
        <f t="shared" si="1"/>
        <v>0.634192340392478</v>
      </c>
      <c r="K9" s="212"/>
      <c r="L9" s="212">
        <f>SUM(L5:L8)</f>
        <v>54.3729820000001</v>
      </c>
      <c r="M9" s="213"/>
      <c r="N9" s="212">
        <f>SUM(N5:N8)</f>
        <v>0</v>
      </c>
      <c r="O9" s="214">
        <f>SUM(O5:O8)</f>
        <v>0</v>
      </c>
      <c r="P9" s="252"/>
    </row>
    <row r="10" s="7" customFormat="1" ht="282" customHeight="1" spans="1:34">
      <c r="A10" s="25">
        <v>5</v>
      </c>
      <c r="B10" s="54" t="s">
        <v>181</v>
      </c>
      <c r="C10" s="26" t="s">
        <v>1352</v>
      </c>
      <c r="D10" s="33">
        <v>530</v>
      </c>
      <c r="E10" s="94">
        <v>457.968082</v>
      </c>
      <c r="F10" s="34">
        <v>446.21653</v>
      </c>
      <c r="G10" s="33">
        <v>32.5</v>
      </c>
      <c r="H10" s="29">
        <v>420</v>
      </c>
      <c r="I10" s="34">
        <v>286.071718</v>
      </c>
      <c r="J10" s="24">
        <f t="shared" si="1"/>
        <v>0.681123138095238</v>
      </c>
      <c r="K10" s="24">
        <v>0.65</v>
      </c>
      <c r="L10" s="23">
        <f t="shared" ref="L10:L13" si="4">H10-F10-G10</f>
        <v>-58.71653</v>
      </c>
      <c r="M10" s="269" t="s">
        <v>1357</v>
      </c>
      <c r="N10" s="268"/>
      <c r="O10" s="211"/>
      <c r="P10" s="209">
        <v>137.724959</v>
      </c>
      <c r="AH10" s="7">
        <f>F10*0.5</f>
        <v>223.108265</v>
      </c>
    </row>
    <row r="11" s="7" customFormat="1" ht="256" customHeight="1" spans="1:34">
      <c r="A11" s="25">
        <v>6</v>
      </c>
      <c r="B11" s="26" t="s">
        <v>181</v>
      </c>
      <c r="C11" s="26" t="s">
        <v>1970</v>
      </c>
      <c r="D11" s="31">
        <v>264</v>
      </c>
      <c r="E11" s="94">
        <v>243.982783</v>
      </c>
      <c r="F11" s="34">
        <v>226.904</v>
      </c>
      <c r="G11" s="31">
        <v>16.63</v>
      </c>
      <c r="H11" s="31">
        <v>247.33</v>
      </c>
      <c r="I11" s="34">
        <v>193.475</v>
      </c>
      <c r="J11" s="24">
        <f t="shared" si="1"/>
        <v>0.782254477823151</v>
      </c>
      <c r="K11" s="216">
        <v>0.8</v>
      </c>
      <c r="L11" s="23">
        <f t="shared" si="4"/>
        <v>3.79600000000002</v>
      </c>
      <c r="M11" s="208" t="s">
        <v>1475</v>
      </c>
      <c r="N11" s="268"/>
      <c r="O11" s="209"/>
      <c r="P11" s="209">
        <v>70.9512</v>
      </c>
      <c r="AH11" s="7">
        <f>F11*0.3</f>
        <v>68.0712</v>
      </c>
    </row>
    <row r="12" s="7" customFormat="1" ht="256" customHeight="1" spans="1:16">
      <c r="A12" s="25">
        <v>7</v>
      </c>
      <c r="B12" s="26" t="s">
        <v>181</v>
      </c>
      <c r="C12" s="26" t="s">
        <v>1972</v>
      </c>
      <c r="D12" s="34">
        <v>1000</v>
      </c>
      <c r="E12" s="94">
        <v>824.512367</v>
      </c>
      <c r="F12" s="34">
        <v>739.782871</v>
      </c>
      <c r="G12" s="34">
        <v>56.1</v>
      </c>
      <c r="H12" s="34">
        <v>935.04</v>
      </c>
      <c r="I12" s="270">
        <v>545.896069</v>
      </c>
      <c r="J12" s="24">
        <f t="shared" si="1"/>
        <v>0.583821086798426</v>
      </c>
      <c r="K12" s="24">
        <v>0.7</v>
      </c>
      <c r="L12" s="23">
        <f t="shared" si="4"/>
        <v>139.157129</v>
      </c>
      <c r="M12" s="210" t="s">
        <v>1727</v>
      </c>
      <c r="N12" s="268"/>
      <c r="O12" s="211"/>
      <c r="P12" s="209">
        <v>152.156574</v>
      </c>
    </row>
    <row r="13" s="7" customFormat="1" ht="164" customHeight="1" spans="1:16">
      <c r="A13" s="25">
        <v>8</v>
      </c>
      <c r="B13" s="26" t="s">
        <v>181</v>
      </c>
      <c r="C13" s="26" t="s">
        <v>1857</v>
      </c>
      <c r="D13" s="34">
        <v>300</v>
      </c>
      <c r="E13" s="34">
        <v>272.352182</v>
      </c>
      <c r="F13" s="34">
        <v>264.179104</v>
      </c>
      <c r="G13" s="34">
        <v>17.42</v>
      </c>
      <c r="H13" s="34">
        <v>300</v>
      </c>
      <c r="I13" s="34">
        <v>196.050298</v>
      </c>
      <c r="J13" s="24">
        <f t="shared" si="1"/>
        <v>0.653500993333333</v>
      </c>
      <c r="K13" s="24">
        <v>0.7</v>
      </c>
      <c r="L13" s="23">
        <f t="shared" si="4"/>
        <v>18.400896</v>
      </c>
      <c r="M13" s="31" t="s">
        <v>1861</v>
      </c>
      <c r="N13" s="199"/>
      <c r="O13" s="211"/>
      <c r="P13" s="252">
        <v>60.420447</v>
      </c>
    </row>
    <row r="14" s="7" customFormat="1" ht="106" customHeight="1" spans="1:16">
      <c r="A14" s="266" t="s">
        <v>22</v>
      </c>
      <c r="B14" s="22"/>
      <c r="C14" s="22"/>
      <c r="D14" s="57">
        <f t="shared" ref="D14:I14" si="5">SUM(D10:D13)</f>
        <v>2094</v>
      </c>
      <c r="E14" s="57">
        <f t="shared" si="5"/>
        <v>1798.815414</v>
      </c>
      <c r="F14" s="57">
        <f t="shared" si="5"/>
        <v>1677.082505</v>
      </c>
      <c r="G14" s="57">
        <f t="shared" si="5"/>
        <v>122.65</v>
      </c>
      <c r="H14" s="57">
        <f t="shared" si="5"/>
        <v>1902.37</v>
      </c>
      <c r="I14" s="57">
        <f t="shared" si="5"/>
        <v>1221.493085</v>
      </c>
      <c r="J14" s="180">
        <f t="shared" si="1"/>
        <v>0.642090174361454</v>
      </c>
      <c r="K14" s="57"/>
      <c r="L14" s="57">
        <f>SUM(L10:L13)</f>
        <v>102.637495</v>
      </c>
      <c r="M14" s="22"/>
      <c r="N14" s="57">
        <f>SUM(N10:N13)</f>
        <v>0</v>
      </c>
      <c r="O14" s="215">
        <f>SUM(O10:O13)</f>
        <v>0</v>
      </c>
      <c r="P14" s="252"/>
    </row>
    <row r="15" s="7" customFormat="1" ht="338" customHeight="1" spans="1:34">
      <c r="A15" s="25">
        <v>9</v>
      </c>
      <c r="B15" s="26" t="s">
        <v>240</v>
      </c>
      <c r="C15" s="31" t="s">
        <v>1975</v>
      </c>
      <c r="D15" s="31">
        <v>1500</v>
      </c>
      <c r="E15" s="31">
        <v>1362.493982</v>
      </c>
      <c r="F15" s="31">
        <v>1247.090639</v>
      </c>
      <c r="G15" s="31">
        <v>85.15</v>
      </c>
      <c r="H15" s="29">
        <v>1200</v>
      </c>
      <c r="I15" s="34">
        <v>855.186316</v>
      </c>
      <c r="J15" s="24">
        <f t="shared" si="1"/>
        <v>0.712655263333333</v>
      </c>
      <c r="K15" s="24">
        <v>0.65</v>
      </c>
      <c r="L15" s="23">
        <f t="shared" ref="L15:L20" si="6">H15-F15-G15</f>
        <v>-132.240639</v>
      </c>
      <c r="M15" s="58" t="s">
        <v>1539</v>
      </c>
      <c r="N15" s="199"/>
      <c r="O15" s="221"/>
      <c r="P15" s="252"/>
      <c r="AH15" s="7">
        <f>F15*0.5</f>
        <v>623.5453195</v>
      </c>
    </row>
    <row r="16" s="7" customFormat="1" ht="286" customHeight="1" spans="1:16">
      <c r="A16" s="25">
        <v>10</v>
      </c>
      <c r="B16" s="26" t="s">
        <v>240</v>
      </c>
      <c r="C16" s="26" t="s">
        <v>1977</v>
      </c>
      <c r="D16" s="34">
        <v>1540</v>
      </c>
      <c r="E16" s="94">
        <v>1362.493982</v>
      </c>
      <c r="F16" s="179">
        <v>1150.081701</v>
      </c>
      <c r="G16" s="34">
        <v>87.86</v>
      </c>
      <c r="H16" s="34">
        <v>1414.5</v>
      </c>
      <c r="I16" s="34">
        <v>795.972055</v>
      </c>
      <c r="J16" s="24">
        <f t="shared" si="1"/>
        <v>0.562723262636974</v>
      </c>
      <c r="K16" s="24">
        <v>0.6</v>
      </c>
      <c r="L16" s="23">
        <f t="shared" si="6"/>
        <v>176.558299</v>
      </c>
      <c r="M16" s="183" t="s">
        <v>1737</v>
      </c>
      <c r="N16" s="199"/>
      <c r="O16" s="219"/>
      <c r="P16" s="252"/>
    </row>
    <row r="17" s="7" customFormat="1" ht="118" customHeight="1" spans="1:16">
      <c r="A17" s="25">
        <v>11</v>
      </c>
      <c r="B17" s="26" t="s">
        <v>240</v>
      </c>
      <c r="C17" s="26" t="s">
        <v>1979</v>
      </c>
      <c r="D17" s="34">
        <v>35</v>
      </c>
      <c r="E17" s="34" t="s">
        <v>1980</v>
      </c>
      <c r="F17" s="34">
        <v>31.5</v>
      </c>
      <c r="G17" s="34" t="s">
        <v>1980</v>
      </c>
      <c r="H17" s="34">
        <v>35</v>
      </c>
      <c r="I17" s="30">
        <v>8.25</v>
      </c>
      <c r="J17" s="24">
        <f t="shared" si="1"/>
        <v>0.235714285714286</v>
      </c>
      <c r="K17" s="271">
        <v>0.5</v>
      </c>
      <c r="L17" s="34">
        <f>D17-F17</f>
        <v>3.5</v>
      </c>
      <c r="M17" s="222" t="s">
        <v>1791</v>
      </c>
      <c r="N17" s="268"/>
      <c r="O17" s="272" t="s">
        <v>2155</v>
      </c>
      <c r="P17" s="252"/>
    </row>
    <row r="18" s="7" customFormat="1" ht="134" customHeight="1" spans="1:34">
      <c r="A18" s="25">
        <v>12</v>
      </c>
      <c r="B18" s="26" t="s">
        <v>240</v>
      </c>
      <c r="C18" s="31" t="s">
        <v>1570</v>
      </c>
      <c r="D18" s="29">
        <v>1250</v>
      </c>
      <c r="E18" s="29">
        <v>1091.945231</v>
      </c>
      <c r="F18" s="29">
        <v>1044.277485</v>
      </c>
      <c r="G18" s="29">
        <v>71.68</v>
      </c>
      <c r="H18" s="29">
        <v>800</v>
      </c>
      <c r="I18" s="34">
        <v>11</v>
      </c>
      <c r="J18" s="24">
        <f t="shared" si="1"/>
        <v>0.01375</v>
      </c>
      <c r="K18" s="24"/>
      <c r="L18" s="23">
        <f>H18-E18-G18</f>
        <v>-363.625231</v>
      </c>
      <c r="M18" s="70" t="s">
        <v>1572</v>
      </c>
      <c r="N18" s="268"/>
      <c r="O18" s="272" t="s">
        <v>2156</v>
      </c>
      <c r="P18" s="252"/>
      <c r="AH18" s="7">
        <f>F18*0.3</f>
        <v>313.2832455</v>
      </c>
    </row>
    <row r="19" s="7" customFormat="1" ht="90" customHeight="1" spans="1:16">
      <c r="A19" s="266" t="s">
        <v>22</v>
      </c>
      <c r="B19" s="22"/>
      <c r="C19" s="22"/>
      <c r="D19" s="57">
        <f t="shared" ref="D19:I19" si="7">SUM(D15:D18)</f>
        <v>4325</v>
      </c>
      <c r="E19" s="57">
        <f t="shared" si="7"/>
        <v>3816.933195</v>
      </c>
      <c r="F19" s="57">
        <f t="shared" si="7"/>
        <v>3472.949825</v>
      </c>
      <c r="G19" s="57">
        <f t="shared" si="7"/>
        <v>244.69</v>
      </c>
      <c r="H19" s="57">
        <f t="shared" si="7"/>
        <v>3449.5</v>
      </c>
      <c r="I19" s="57">
        <f t="shared" si="7"/>
        <v>1670.408371</v>
      </c>
      <c r="J19" s="180">
        <f t="shared" si="1"/>
        <v>0.484246520075373</v>
      </c>
      <c r="K19" s="57"/>
      <c r="L19" s="56">
        <f>SUM(L15:L18)</f>
        <v>-315.807571</v>
      </c>
      <c r="M19" s="213"/>
      <c r="N19" s="56">
        <f>SUM(N15:N18)</f>
        <v>0</v>
      </c>
      <c r="O19" s="214">
        <f>SUM(O15:O18)</f>
        <v>0</v>
      </c>
      <c r="P19" s="252"/>
    </row>
    <row r="20" s="7" customFormat="1" ht="202" customHeight="1" spans="1:16">
      <c r="A20" s="25">
        <v>13</v>
      </c>
      <c r="B20" s="26" t="s">
        <v>753</v>
      </c>
      <c r="C20" s="26" t="s">
        <v>1983</v>
      </c>
      <c r="D20" s="31">
        <v>2050</v>
      </c>
      <c r="E20" s="31">
        <v>1762.509308</v>
      </c>
      <c r="F20" s="34">
        <v>1630.321105</v>
      </c>
      <c r="G20" s="31">
        <v>105.67</v>
      </c>
      <c r="H20" s="31">
        <v>1887.27</v>
      </c>
      <c r="I20" s="88">
        <v>558.010732</v>
      </c>
      <c r="J20" s="24">
        <f t="shared" si="1"/>
        <v>0.295670853666937</v>
      </c>
      <c r="K20" s="24">
        <v>0.3</v>
      </c>
      <c r="L20" s="23">
        <f t="shared" si="6"/>
        <v>151.278895</v>
      </c>
      <c r="M20" s="224" t="s">
        <v>1487</v>
      </c>
      <c r="N20" s="199"/>
      <c r="O20" s="219"/>
      <c r="P20" s="252"/>
    </row>
    <row r="21" s="7" customFormat="1" ht="409" customHeight="1" spans="1:17">
      <c r="A21" s="25">
        <v>14</v>
      </c>
      <c r="B21" s="26" t="s">
        <v>753</v>
      </c>
      <c r="C21" s="26" t="s">
        <v>1646</v>
      </c>
      <c r="D21" s="31">
        <v>2000</v>
      </c>
      <c r="E21" s="31">
        <v>1697.131193</v>
      </c>
      <c r="F21" s="34">
        <f>989.533558+184.551704+382.264038+51.77865</f>
        <v>1608.12795</v>
      </c>
      <c r="G21" s="31">
        <v>133.5</v>
      </c>
      <c r="H21" s="29">
        <v>1000</v>
      </c>
      <c r="I21" s="34">
        <v>554.94329</v>
      </c>
      <c r="J21" s="24">
        <f t="shared" si="1"/>
        <v>0.55494329</v>
      </c>
      <c r="K21" s="24">
        <v>0.3</v>
      </c>
      <c r="L21" s="23">
        <f>2000-F21-G21</f>
        <v>258.37205</v>
      </c>
      <c r="M21" s="273" t="s">
        <v>1650</v>
      </c>
      <c r="N21" s="199"/>
      <c r="O21" s="34"/>
      <c r="P21" s="252"/>
      <c r="Q21" s="225"/>
    </row>
    <row r="22" s="7" customFormat="1" ht="230" customHeight="1" spans="1:34">
      <c r="A22" s="25">
        <v>15</v>
      </c>
      <c r="B22" s="26" t="s">
        <v>753</v>
      </c>
      <c r="C22" s="26" t="s">
        <v>1986</v>
      </c>
      <c r="D22" s="34">
        <v>277.241</v>
      </c>
      <c r="E22" s="94">
        <v>244.9651</v>
      </c>
      <c r="F22" s="34">
        <v>221.951432</v>
      </c>
      <c r="G22" s="34">
        <v>17.01</v>
      </c>
      <c r="H22" s="34">
        <v>259.93</v>
      </c>
      <c r="I22" s="30">
        <v>144.88121</v>
      </c>
      <c r="J22" s="24">
        <f t="shared" si="1"/>
        <v>0.557385488400723</v>
      </c>
      <c r="K22" s="24">
        <v>0.6</v>
      </c>
      <c r="L22" s="23">
        <f t="shared" ref="L22:L28" si="8">H22-F22-G22</f>
        <v>20.968568</v>
      </c>
      <c r="M22" s="183" t="s">
        <v>1748</v>
      </c>
      <c r="N22" s="199">
        <v>66</v>
      </c>
      <c r="O22" s="219"/>
      <c r="P22" s="252"/>
      <c r="AH22" s="7">
        <f>F22*0.5</f>
        <v>110.975716</v>
      </c>
    </row>
    <row r="23" s="7" customFormat="1" ht="146" customHeight="1" spans="1:16">
      <c r="A23" s="25">
        <v>16</v>
      </c>
      <c r="B23" s="26" t="s">
        <v>753</v>
      </c>
      <c r="C23" s="26" t="s">
        <v>1988</v>
      </c>
      <c r="D23" s="34">
        <v>18</v>
      </c>
      <c r="E23" s="34">
        <v>18</v>
      </c>
      <c r="F23" s="34">
        <v>18</v>
      </c>
      <c r="G23" s="34">
        <v>0</v>
      </c>
      <c r="H23" s="34">
        <v>18</v>
      </c>
      <c r="I23" s="34">
        <v>0</v>
      </c>
      <c r="J23" s="24">
        <f t="shared" si="1"/>
        <v>0</v>
      </c>
      <c r="K23" s="24"/>
      <c r="L23" s="34" t="s">
        <v>1980</v>
      </c>
      <c r="M23" s="217" t="s">
        <v>1798</v>
      </c>
      <c r="N23" s="268"/>
      <c r="O23" s="209">
        <v>9</v>
      </c>
      <c r="P23" s="252"/>
    </row>
    <row r="24" s="7" customFormat="1" ht="90" customHeight="1" spans="1:16">
      <c r="A24" s="266" t="s">
        <v>22</v>
      </c>
      <c r="B24" s="22"/>
      <c r="C24" s="22"/>
      <c r="D24" s="57">
        <f t="shared" ref="D24:I24" si="9">SUM(D20:D23)</f>
        <v>4345.241</v>
      </c>
      <c r="E24" s="57">
        <f t="shared" si="9"/>
        <v>3722.605601</v>
      </c>
      <c r="F24" s="57">
        <f t="shared" si="9"/>
        <v>3478.400487</v>
      </c>
      <c r="G24" s="57">
        <f t="shared" si="9"/>
        <v>256.18</v>
      </c>
      <c r="H24" s="57">
        <f t="shared" si="9"/>
        <v>3165.2</v>
      </c>
      <c r="I24" s="57">
        <f t="shared" si="9"/>
        <v>1257.835232</v>
      </c>
      <c r="J24" s="180">
        <f t="shared" si="1"/>
        <v>0.397395182610893</v>
      </c>
      <c r="K24" s="57"/>
      <c r="L24" s="56">
        <f>SUM(L20:L23)</f>
        <v>430.619513</v>
      </c>
      <c r="M24" s="226"/>
      <c r="N24" s="56">
        <f>SUM(N20:N23)</f>
        <v>66</v>
      </c>
      <c r="O24" s="227">
        <f>SUM(O20:O23)</f>
        <v>9</v>
      </c>
      <c r="P24" s="252"/>
    </row>
    <row r="25" s="7" customFormat="1" ht="285.6" spans="1:34">
      <c r="A25" s="25">
        <v>17</v>
      </c>
      <c r="B25" s="26" t="s">
        <v>190</v>
      </c>
      <c r="C25" s="26" t="s">
        <v>1990</v>
      </c>
      <c r="D25" s="34">
        <v>990</v>
      </c>
      <c r="E25" s="94">
        <v>822.794675</v>
      </c>
      <c r="F25" s="34">
        <v>679.43961</v>
      </c>
      <c r="G25" s="34">
        <v>59.34</v>
      </c>
      <c r="H25" s="34">
        <v>900.96</v>
      </c>
      <c r="I25" s="88">
        <v>228.961193</v>
      </c>
      <c r="J25" s="24">
        <f t="shared" si="1"/>
        <v>0.254130253285384</v>
      </c>
      <c r="K25" s="24">
        <v>0.3</v>
      </c>
      <c r="L25" s="23">
        <f t="shared" si="8"/>
        <v>162.18039</v>
      </c>
      <c r="M25" s="210" t="s">
        <v>1762</v>
      </c>
      <c r="N25" s="268"/>
      <c r="O25" s="209" t="s">
        <v>2157</v>
      </c>
      <c r="P25" s="252"/>
      <c r="AH25" s="7">
        <f>F25*0.4</f>
        <v>271.775844</v>
      </c>
    </row>
    <row r="26" s="7" customFormat="1" ht="162" customHeight="1" spans="1:16">
      <c r="A26" s="25">
        <v>18</v>
      </c>
      <c r="B26" s="26" t="s">
        <v>190</v>
      </c>
      <c r="C26" s="26" t="s">
        <v>1992</v>
      </c>
      <c r="D26" s="34">
        <v>4</v>
      </c>
      <c r="E26" s="34">
        <v>4</v>
      </c>
      <c r="F26" s="34">
        <v>4</v>
      </c>
      <c r="G26" s="34">
        <v>0</v>
      </c>
      <c r="H26" s="34">
        <v>4</v>
      </c>
      <c r="I26" s="34">
        <v>4</v>
      </c>
      <c r="J26" s="24">
        <f t="shared" si="1"/>
        <v>1</v>
      </c>
      <c r="K26" s="24">
        <v>1</v>
      </c>
      <c r="L26" s="23">
        <f t="shared" si="8"/>
        <v>0</v>
      </c>
      <c r="M26" s="208" t="s">
        <v>1804</v>
      </c>
      <c r="N26" s="268"/>
      <c r="O26" s="209"/>
      <c r="P26" s="252"/>
    </row>
    <row r="27" s="7" customFormat="1" ht="206" customHeight="1" spans="1:34">
      <c r="A27" s="25">
        <v>19</v>
      </c>
      <c r="B27" s="26" t="s">
        <v>190</v>
      </c>
      <c r="C27" s="26" t="s">
        <v>1865</v>
      </c>
      <c r="D27" s="34">
        <v>398</v>
      </c>
      <c r="E27" s="34">
        <v>368.576294</v>
      </c>
      <c r="F27" s="34">
        <v>367.9857</v>
      </c>
      <c r="G27" s="34">
        <v>23.2</v>
      </c>
      <c r="H27" s="34">
        <v>398</v>
      </c>
      <c r="I27" s="34">
        <v>232.15542</v>
      </c>
      <c r="J27" s="24">
        <f t="shared" si="1"/>
        <v>0.583305075376884</v>
      </c>
      <c r="K27" s="24">
        <v>0.6</v>
      </c>
      <c r="L27" s="23">
        <f t="shared" si="8"/>
        <v>6.81429999999999</v>
      </c>
      <c r="M27" s="182" t="s">
        <v>1869</v>
      </c>
      <c r="N27" s="268">
        <v>112</v>
      </c>
      <c r="O27" s="209" t="s">
        <v>2158</v>
      </c>
      <c r="P27" s="252"/>
      <c r="AH27" s="7">
        <f>F27*0.2</f>
        <v>73.59714</v>
      </c>
    </row>
    <row r="28" s="9" customFormat="1" ht="290" customHeight="1" spans="1:16">
      <c r="A28" s="25">
        <v>20</v>
      </c>
      <c r="B28" s="54" t="s">
        <v>190</v>
      </c>
      <c r="C28" s="26" t="s">
        <v>1901</v>
      </c>
      <c r="D28" s="34">
        <v>1250</v>
      </c>
      <c r="E28" s="34">
        <v>1077.754911</v>
      </c>
      <c r="F28" s="34">
        <v>1049.086361</v>
      </c>
      <c r="G28" s="34">
        <v>71.75</v>
      </c>
      <c r="H28" s="34">
        <v>1250</v>
      </c>
      <c r="I28" s="34">
        <v>347.843408</v>
      </c>
      <c r="J28" s="24">
        <f t="shared" si="1"/>
        <v>0.2782747264</v>
      </c>
      <c r="K28" s="24">
        <v>0.3</v>
      </c>
      <c r="L28" s="23">
        <f t="shared" si="8"/>
        <v>129.163639</v>
      </c>
      <c r="M28" s="182" t="s">
        <v>1904</v>
      </c>
      <c r="N28" s="268">
        <v>11</v>
      </c>
      <c r="O28" s="209" t="s">
        <v>2159</v>
      </c>
      <c r="P28" s="188"/>
    </row>
    <row r="29" s="9" customFormat="1" ht="116" customHeight="1" spans="1:16">
      <c r="A29" s="266" t="s">
        <v>22</v>
      </c>
      <c r="B29" s="22"/>
      <c r="C29" s="22"/>
      <c r="D29" s="57">
        <f t="shared" ref="D29:I29" si="10">SUM(D25:D28)</f>
        <v>2642</v>
      </c>
      <c r="E29" s="57">
        <f t="shared" si="10"/>
        <v>2273.12588</v>
      </c>
      <c r="F29" s="57">
        <f t="shared" si="10"/>
        <v>2100.511671</v>
      </c>
      <c r="G29" s="57">
        <f t="shared" si="10"/>
        <v>154.29</v>
      </c>
      <c r="H29" s="57">
        <f t="shared" si="10"/>
        <v>2552.96</v>
      </c>
      <c r="I29" s="57">
        <f t="shared" si="10"/>
        <v>812.960021</v>
      </c>
      <c r="J29" s="180">
        <f t="shared" si="1"/>
        <v>0.318438213289672</v>
      </c>
      <c r="K29" s="57"/>
      <c r="L29" s="56">
        <f>SUM(L25:L28)</f>
        <v>298.158329</v>
      </c>
      <c r="M29" s="22"/>
      <c r="N29" s="56">
        <f>SUM(N25:N28)</f>
        <v>123</v>
      </c>
      <c r="O29" s="227">
        <f>SUM(O25:O28)</f>
        <v>0</v>
      </c>
      <c r="P29" s="188"/>
    </row>
    <row r="30" s="7" customFormat="1" ht="252" customHeight="1" spans="1:16">
      <c r="A30" s="25">
        <v>21</v>
      </c>
      <c r="B30" s="54" t="s">
        <v>906</v>
      </c>
      <c r="C30" s="26" t="s">
        <v>1365</v>
      </c>
      <c r="D30" s="29">
        <v>255</v>
      </c>
      <c r="E30" s="34">
        <v>199.838568</v>
      </c>
      <c r="F30" s="34">
        <v>181.853097</v>
      </c>
      <c r="G30" s="29">
        <v>14.4</v>
      </c>
      <c r="H30" s="29">
        <v>200</v>
      </c>
      <c r="I30" s="30">
        <v>171.677187</v>
      </c>
      <c r="J30" s="24">
        <f t="shared" si="1"/>
        <v>0.858385935</v>
      </c>
      <c r="K30" s="24">
        <v>0.9</v>
      </c>
      <c r="L30" s="23">
        <f t="shared" ref="L30:L32" si="11">H30-F30-G30</f>
        <v>3.74690300000001</v>
      </c>
      <c r="M30" s="210" t="s">
        <v>1370</v>
      </c>
      <c r="N30" s="268">
        <v>43.81</v>
      </c>
      <c r="O30" s="209" t="s">
        <v>2160</v>
      </c>
      <c r="P30" s="252"/>
    </row>
    <row r="31" s="7" customFormat="1" ht="190" customHeight="1" spans="1:16">
      <c r="A31" s="25">
        <v>22</v>
      </c>
      <c r="B31" s="26" t="s">
        <v>906</v>
      </c>
      <c r="C31" s="26" t="s">
        <v>1996</v>
      </c>
      <c r="D31" s="31">
        <v>95.04</v>
      </c>
      <c r="E31" s="34">
        <v>94.5979</v>
      </c>
      <c r="F31" s="34">
        <v>84.7779</v>
      </c>
      <c r="G31" s="31">
        <v>3.65</v>
      </c>
      <c r="H31" s="29">
        <v>95.04</v>
      </c>
      <c r="I31" s="34">
        <v>82.315505</v>
      </c>
      <c r="J31" s="24">
        <f t="shared" si="1"/>
        <v>0.866114320286195</v>
      </c>
      <c r="K31" s="24">
        <v>0.95</v>
      </c>
      <c r="L31" s="23">
        <f t="shared" si="11"/>
        <v>6.6121</v>
      </c>
      <c r="M31" s="210" t="s">
        <v>1455</v>
      </c>
      <c r="N31" s="268">
        <v>6.09</v>
      </c>
      <c r="O31" s="34"/>
      <c r="P31" s="252"/>
    </row>
    <row r="32" s="7" customFormat="1" ht="236" customHeight="1" spans="1:16">
      <c r="A32" s="25">
        <v>23</v>
      </c>
      <c r="B32" s="26" t="s">
        <v>906</v>
      </c>
      <c r="C32" s="26" t="s">
        <v>1998</v>
      </c>
      <c r="D32" s="31">
        <v>1725</v>
      </c>
      <c r="E32" s="34">
        <v>1573.538705</v>
      </c>
      <c r="F32" s="31">
        <f>1401.905908+64.85</f>
        <v>1466.755908</v>
      </c>
      <c r="G32" s="31">
        <v>84.2</v>
      </c>
      <c r="H32" s="29">
        <v>1635.85</v>
      </c>
      <c r="I32" s="34">
        <v>905.670144</v>
      </c>
      <c r="J32" s="24">
        <f t="shared" si="1"/>
        <v>0.553638869089464</v>
      </c>
      <c r="K32" s="24">
        <v>0.6</v>
      </c>
      <c r="L32" s="23">
        <f t="shared" si="11"/>
        <v>84.894092</v>
      </c>
      <c r="M32" s="208" t="s">
        <v>1498</v>
      </c>
      <c r="N32" s="268"/>
      <c r="O32" s="25"/>
      <c r="P32" s="252"/>
    </row>
    <row r="33" s="7" customFormat="1" ht="116" customHeight="1" spans="1:16">
      <c r="A33" s="266" t="s">
        <v>22</v>
      </c>
      <c r="B33" s="22"/>
      <c r="C33" s="22"/>
      <c r="D33" s="57">
        <f t="shared" ref="D33:I33" si="12">SUM(D30:D32)</f>
        <v>2075.04</v>
      </c>
      <c r="E33" s="57">
        <f t="shared" si="12"/>
        <v>1867.975173</v>
      </c>
      <c r="F33" s="57">
        <f t="shared" si="12"/>
        <v>1733.386905</v>
      </c>
      <c r="G33" s="57">
        <f t="shared" si="12"/>
        <v>102.25</v>
      </c>
      <c r="H33" s="57">
        <f t="shared" si="12"/>
        <v>1930.89</v>
      </c>
      <c r="I33" s="57">
        <f t="shared" si="12"/>
        <v>1159.662836</v>
      </c>
      <c r="J33" s="180">
        <f t="shared" si="1"/>
        <v>0.600584619527783</v>
      </c>
      <c r="K33" s="57"/>
      <c r="L33" s="56">
        <f>SUM(L30:L32)</f>
        <v>95.2530950000001</v>
      </c>
      <c r="M33" s="213"/>
      <c r="N33" s="56">
        <f>SUM(N30:N32)</f>
        <v>49.9</v>
      </c>
      <c r="O33" s="214">
        <f>SUM(O30:O32)</f>
        <v>0</v>
      </c>
      <c r="P33" s="252"/>
    </row>
    <row r="34" s="7" customFormat="1" ht="186" customHeight="1" spans="1:16">
      <c r="A34" s="25">
        <v>24</v>
      </c>
      <c r="B34" s="54" t="s">
        <v>233</v>
      </c>
      <c r="C34" s="26" t="s">
        <v>1378</v>
      </c>
      <c r="D34" s="29">
        <v>46.5</v>
      </c>
      <c r="E34" s="34">
        <v>35.862427</v>
      </c>
      <c r="F34" s="34">
        <v>35.862427</v>
      </c>
      <c r="G34" s="29">
        <v>3.72</v>
      </c>
      <c r="H34" s="29">
        <v>40</v>
      </c>
      <c r="I34" s="34">
        <v>30.245942</v>
      </c>
      <c r="J34" s="24">
        <f t="shared" si="1"/>
        <v>0.75614855</v>
      </c>
      <c r="K34" s="24">
        <v>0.8</v>
      </c>
      <c r="L34" s="23">
        <f t="shared" ref="L34:L41" si="13">H34-F34-G34</f>
        <v>0.417573000000003</v>
      </c>
      <c r="M34" s="222" t="s">
        <v>2161</v>
      </c>
      <c r="N34" s="268"/>
      <c r="O34" s="209"/>
      <c r="P34" s="252"/>
    </row>
    <row r="35" s="7" customFormat="1" ht="264" customHeight="1" spans="1:16">
      <c r="A35" s="25">
        <v>25</v>
      </c>
      <c r="B35" s="54" t="s">
        <v>233</v>
      </c>
      <c r="C35" s="26" t="s">
        <v>2001</v>
      </c>
      <c r="D35" s="31">
        <v>1470.3</v>
      </c>
      <c r="E35" s="34">
        <f>1307.494108</f>
        <v>1307.494108</v>
      </c>
      <c r="F35" s="34">
        <v>1227.290511</v>
      </c>
      <c r="G35" s="31">
        <v>61.46</v>
      </c>
      <c r="H35" s="29">
        <v>1200</v>
      </c>
      <c r="I35" s="34">
        <v>401.581553</v>
      </c>
      <c r="J35" s="24">
        <f t="shared" si="1"/>
        <v>0.334651294166667</v>
      </c>
      <c r="K35" s="24">
        <v>0.3</v>
      </c>
      <c r="L35" s="23">
        <f t="shared" si="13"/>
        <v>-88.7505109999999</v>
      </c>
      <c r="M35" s="274" t="s">
        <v>2162</v>
      </c>
      <c r="N35" s="268">
        <v>122.7</v>
      </c>
      <c r="O35" s="34"/>
      <c r="P35" s="252"/>
    </row>
    <row r="36" s="7" customFormat="1" ht="234" customHeight="1" spans="1:34">
      <c r="A36" s="25">
        <v>26</v>
      </c>
      <c r="B36" s="26" t="s">
        <v>233</v>
      </c>
      <c r="C36" s="26" t="s">
        <v>2003</v>
      </c>
      <c r="D36" s="34">
        <v>174.01</v>
      </c>
      <c r="E36" s="34">
        <f>128.351238+12.5+1.5</f>
        <v>142.351238</v>
      </c>
      <c r="F36" s="34">
        <v>126.62641</v>
      </c>
      <c r="G36" s="34">
        <v>10.44</v>
      </c>
      <c r="H36" s="34">
        <v>174.01</v>
      </c>
      <c r="I36" s="34">
        <v>94.853488</v>
      </c>
      <c r="J36" s="24">
        <f t="shared" si="1"/>
        <v>0.545103660709155</v>
      </c>
      <c r="K36" s="24">
        <v>0.7</v>
      </c>
      <c r="L36" s="23">
        <f>H36-F36-G36-12.5-1.5</f>
        <v>22.94359</v>
      </c>
      <c r="M36" s="217" t="s">
        <v>1811</v>
      </c>
      <c r="N36" s="268">
        <v>56.9818</v>
      </c>
      <c r="O36" s="209"/>
      <c r="P36" s="252"/>
      <c r="AH36" s="7">
        <f>F36*0.4</f>
        <v>50.650564</v>
      </c>
    </row>
    <row r="37" s="7" customFormat="1" ht="110" customHeight="1" spans="1:16">
      <c r="A37" s="266" t="s">
        <v>22</v>
      </c>
      <c r="B37" s="22"/>
      <c r="C37" s="22"/>
      <c r="D37" s="57">
        <f t="shared" ref="D37:I37" si="14">SUM(D34:D36)</f>
        <v>1690.81</v>
      </c>
      <c r="E37" s="57">
        <f t="shared" si="14"/>
        <v>1485.707773</v>
      </c>
      <c r="F37" s="57">
        <f t="shared" si="14"/>
        <v>1389.779348</v>
      </c>
      <c r="G37" s="57">
        <f t="shared" si="14"/>
        <v>75.62</v>
      </c>
      <c r="H37" s="57">
        <f t="shared" si="14"/>
        <v>1414.01</v>
      </c>
      <c r="I37" s="57">
        <f t="shared" si="14"/>
        <v>526.680983</v>
      </c>
      <c r="J37" s="180">
        <f t="shared" si="1"/>
        <v>0.372473308533886</v>
      </c>
      <c r="K37" s="57"/>
      <c r="L37" s="56">
        <f>SUM(L34:L36)</f>
        <v>-65.3893479999999</v>
      </c>
      <c r="M37" s="22"/>
      <c r="N37" s="56">
        <f>SUM(N34:N36)</f>
        <v>179.6818</v>
      </c>
      <c r="O37" s="214">
        <f>SUM(O34:O36)</f>
        <v>0</v>
      </c>
      <c r="P37" s="252"/>
    </row>
    <row r="38" s="7" customFormat="1" ht="142" customHeight="1" spans="1:16">
      <c r="A38" s="25">
        <v>27</v>
      </c>
      <c r="B38" s="54" t="s">
        <v>247</v>
      </c>
      <c r="C38" s="26" t="s">
        <v>1388</v>
      </c>
      <c r="D38" s="29">
        <v>61.2</v>
      </c>
      <c r="E38" s="29">
        <v>36.03006</v>
      </c>
      <c r="F38" s="34">
        <v>35.812</v>
      </c>
      <c r="G38" s="29">
        <v>4.8</v>
      </c>
      <c r="H38" s="29">
        <v>55</v>
      </c>
      <c r="I38" s="34">
        <v>30.3584</v>
      </c>
      <c r="J38" s="24">
        <f t="shared" si="1"/>
        <v>0.551970909090909</v>
      </c>
      <c r="K38" s="24">
        <v>0.8</v>
      </c>
      <c r="L38" s="23">
        <f t="shared" si="13"/>
        <v>14.388</v>
      </c>
      <c r="M38" s="45" t="s">
        <v>1393</v>
      </c>
      <c r="N38" s="199"/>
      <c r="O38" s="219"/>
      <c r="P38" s="275"/>
    </row>
    <row r="39" s="7" customFormat="1" ht="256" customHeight="1" spans="1:35">
      <c r="A39" s="25">
        <v>28</v>
      </c>
      <c r="B39" s="64" t="s">
        <v>247</v>
      </c>
      <c r="C39" s="26" t="s">
        <v>1521</v>
      </c>
      <c r="D39" s="29">
        <v>600</v>
      </c>
      <c r="E39" s="29">
        <v>543.372059</v>
      </c>
      <c r="F39" s="34">
        <v>509.139687</v>
      </c>
      <c r="G39" s="29">
        <v>39.36</v>
      </c>
      <c r="H39" s="29">
        <v>500</v>
      </c>
      <c r="I39" s="34">
        <v>281.409843</v>
      </c>
      <c r="J39" s="24">
        <f t="shared" si="1"/>
        <v>0.562819686</v>
      </c>
      <c r="K39" s="24">
        <v>0.5</v>
      </c>
      <c r="L39" s="23">
        <f t="shared" si="13"/>
        <v>-48.499687</v>
      </c>
      <c r="M39" s="218" t="s">
        <v>1525</v>
      </c>
      <c r="N39" s="199"/>
      <c r="O39" s="209"/>
      <c r="P39" s="276"/>
      <c r="AI39" s="264"/>
    </row>
    <row r="40" s="7" customFormat="1" ht="362" customHeight="1" spans="1:35">
      <c r="A40" s="25">
        <v>29</v>
      </c>
      <c r="B40" s="26" t="s">
        <v>247</v>
      </c>
      <c r="C40" s="26" t="s">
        <v>1682</v>
      </c>
      <c r="D40" s="34">
        <v>1000</v>
      </c>
      <c r="E40" s="34">
        <v>855.00834</v>
      </c>
      <c r="F40" s="34">
        <f>514.415682+231.92957+23.0183</f>
        <v>769.363552</v>
      </c>
      <c r="G40" s="34">
        <v>63.3</v>
      </c>
      <c r="H40" s="34">
        <v>1000</v>
      </c>
      <c r="I40" s="88">
        <v>504.954318</v>
      </c>
      <c r="J40" s="24">
        <f t="shared" si="1"/>
        <v>0.504954318</v>
      </c>
      <c r="K40" s="24">
        <v>0.5</v>
      </c>
      <c r="L40" s="23">
        <f t="shared" si="13"/>
        <v>167.336448</v>
      </c>
      <c r="M40" s="230" t="s">
        <v>1685</v>
      </c>
      <c r="N40" s="268"/>
      <c r="O40" s="231"/>
      <c r="P40" s="277"/>
      <c r="AI40" s="264"/>
    </row>
    <row r="41" s="7" customFormat="1" ht="148" customHeight="1" spans="1:34">
      <c r="A41" s="25">
        <v>30</v>
      </c>
      <c r="B41" s="26" t="s">
        <v>247</v>
      </c>
      <c r="C41" s="26" t="s">
        <v>1847</v>
      </c>
      <c r="D41" s="34">
        <v>396</v>
      </c>
      <c r="E41" s="34">
        <v>364.730982</v>
      </c>
      <c r="F41" s="34">
        <v>363.751825</v>
      </c>
      <c r="G41" s="34">
        <v>23.98</v>
      </c>
      <c r="H41" s="34">
        <v>396</v>
      </c>
      <c r="I41" s="34">
        <v>231.267395</v>
      </c>
      <c r="J41" s="24">
        <f t="shared" si="1"/>
        <v>0.584008573232323</v>
      </c>
      <c r="K41" s="24">
        <v>0.6</v>
      </c>
      <c r="L41" s="23">
        <f t="shared" si="13"/>
        <v>8.268175</v>
      </c>
      <c r="M41" s="62" t="s">
        <v>2163</v>
      </c>
      <c r="N41" s="268"/>
      <c r="O41" s="209"/>
      <c r="P41" s="178"/>
      <c r="AH41" s="7">
        <f>F41*0.2</f>
        <v>72.750365</v>
      </c>
    </row>
    <row r="42" s="7" customFormat="1" ht="148" customHeight="1" spans="1:16">
      <c r="A42" s="266" t="s">
        <v>22</v>
      </c>
      <c r="B42" s="22"/>
      <c r="C42" s="22"/>
      <c r="D42" s="57">
        <f t="shared" ref="D42:I42" si="15">SUM(D38:D41)</f>
        <v>2057.2</v>
      </c>
      <c r="E42" s="57">
        <f t="shared" si="15"/>
        <v>1799.141441</v>
      </c>
      <c r="F42" s="57">
        <f t="shared" si="15"/>
        <v>1678.067064</v>
      </c>
      <c r="G42" s="57">
        <f t="shared" si="15"/>
        <v>131.44</v>
      </c>
      <c r="H42" s="57">
        <f t="shared" si="15"/>
        <v>1951</v>
      </c>
      <c r="I42" s="57">
        <f t="shared" si="15"/>
        <v>1047.989956</v>
      </c>
      <c r="J42" s="180">
        <f t="shared" si="1"/>
        <v>0.537155282419272</v>
      </c>
      <c r="K42" s="57"/>
      <c r="L42" s="56">
        <f>SUM(L38:L41)</f>
        <v>141.492936</v>
      </c>
      <c r="M42" s="213"/>
      <c r="N42" s="56">
        <f>SUM(N38:N41)</f>
        <v>0</v>
      </c>
      <c r="O42" s="227">
        <f>SUM(O38:O41)</f>
        <v>0</v>
      </c>
      <c r="P42" s="178"/>
    </row>
    <row r="43" s="7" customFormat="1" ht="196" customHeight="1" spans="1:19">
      <c r="A43" s="25">
        <v>31</v>
      </c>
      <c r="B43" s="54" t="s">
        <v>211</v>
      </c>
      <c r="C43" s="31" t="s">
        <v>1399</v>
      </c>
      <c r="D43" s="33">
        <v>280</v>
      </c>
      <c r="E43" s="33">
        <v>241.534294</v>
      </c>
      <c r="F43" s="25">
        <v>235.302625</v>
      </c>
      <c r="G43" s="33">
        <v>21.47</v>
      </c>
      <c r="H43" s="29">
        <v>250</v>
      </c>
      <c r="I43" s="34">
        <v>197.588201</v>
      </c>
      <c r="J43" s="24">
        <f t="shared" si="1"/>
        <v>0.790352804</v>
      </c>
      <c r="K43" s="24">
        <v>0.8</v>
      </c>
      <c r="L43" s="23">
        <f t="shared" ref="L43:L47" si="16">H43-F43-G43</f>
        <v>-6.772625</v>
      </c>
      <c r="M43" s="278" t="s">
        <v>1404</v>
      </c>
      <c r="N43" s="268"/>
      <c r="O43" s="209"/>
      <c r="P43" s="279"/>
      <c r="R43" s="7">
        <f>F43*0.3</f>
        <v>70.5907875</v>
      </c>
      <c r="S43" s="7">
        <f>R43*0.5</f>
        <v>35.29539375</v>
      </c>
    </row>
    <row r="44" s="7" customFormat="1" ht="409" customHeight="1" spans="1:16">
      <c r="A44" s="25">
        <v>32</v>
      </c>
      <c r="B44" s="26" t="s">
        <v>211</v>
      </c>
      <c r="C44" s="26" t="s">
        <v>1663</v>
      </c>
      <c r="D44" s="34">
        <v>2000</v>
      </c>
      <c r="E44" s="34">
        <v>1643.821584</v>
      </c>
      <c r="F44" s="34">
        <f>583.350139+477.115256+269.583441+43.27+178.934701</f>
        <v>1552.253537</v>
      </c>
      <c r="G44" s="34">
        <v>142</v>
      </c>
      <c r="H44" s="34">
        <v>1000</v>
      </c>
      <c r="I44" s="34">
        <v>526.391851</v>
      </c>
      <c r="J44" s="24">
        <f t="shared" si="1"/>
        <v>0.526391851</v>
      </c>
      <c r="K44" s="24">
        <v>0.3</v>
      </c>
      <c r="L44" s="23">
        <f>2000-F44-G44</f>
        <v>305.746463</v>
      </c>
      <c r="M44" s="280" t="s">
        <v>1666</v>
      </c>
      <c r="N44" s="268"/>
      <c r="O44" s="209"/>
      <c r="P44" s="209">
        <f>84.1072+4.327</f>
        <v>88.4342</v>
      </c>
    </row>
    <row r="45" s="7" customFormat="1" ht="198" customHeight="1" spans="1:34">
      <c r="A45" s="25">
        <v>33</v>
      </c>
      <c r="B45" s="26" t="s">
        <v>211</v>
      </c>
      <c r="C45" s="26" t="s">
        <v>2010</v>
      </c>
      <c r="D45" s="34">
        <v>550</v>
      </c>
      <c r="E45" s="94">
        <v>461.161037</v>
      </c>
      <c r="F45" s="34">
        <v>417.371049</v>
      </c>
      <c r="G45" s="34">
        <v>38</v>
      </c>
      <c r="H45" s="34">
        <v>507.94</v>
      </c>
      <c r="I45" s="34">
        <v>271.520484</v>
      </c>
      <c r="J45" s="24">
        <f t="shared" si="1"/>
        <v>0.53455227782809</v>
      </c>
      <c r="K45" s="24">
        <v>0.6</v>
      </c>
      <c r="L45" s="23">
        <f t="shared" si="16"/>
        <v>52.568951</v>
      </c>
      <c r="M45" s="62" t="s">
        <v>1773</v>
      </c>
      <c r="N45" s="268">
        <v>83.474</v>
      </c>
      <c r="O45" s="209"/>
      <c r="P45" s="252"/>
      <c r="AH45" s="7">
        <f>F45*0.1</f>
        <v>41.7371049</v>
      </c>
    </row>
    <row r="46" s="7" customFormat="1" ht="166" customHeight="1" spans="1:16">
      <c r="A46" s="25">
        <v>34</v>
      </c>
      <c r="B46" s="26" t="s">
        <v>211</v>
      </c>
      <c r="C46" s="26" t="s">
        <v>2012</v>
      </c>
      <c r="D46" s="34">
        <v>22.8</v>
      </c>
      <c r="E46" s="34">
        <f>4+15</f>
        <v>19</v>
      </c>
      <c r="F46" s="34">
        <f>15.766087+4</f>
        <v>19.766087</v>
      </c>
      <c r="G46" s="34">
        <v>1.55</v>
      </c>
      <c r="H46" s="34">
        <v>22.8</v>
      </c>
      <c r="I46" s="30">
        <v>19.424585</v>
      </c>
      <c r="J46" s="24">
        <f t="shared" si="1"/>
        <v>0.85195548245614</v>
      </c>
      <c r="K46" s="24">
        <v>1</v>
      </c>
      <c r="L46" s="23">
        <f>D46-F46</f>
        <v>3.033913</v>
      </c>
      <c r="M46" s="208" t="s">
        <v>1823</v>
      </c>
      <c r="N46" s="268">
        <v>9.5</v>
      </c>
      <c r="O46" s="209"/>
      <c r="P46" s="252"/>
    </row>
    <row r="47" s="7" customFormat="1" ht="178" customHeight="1" spans="1:34">
      <c r="A47" s="25">
        <v>35</v>
      </c>
      <c r="B47" s="26" t="s">
        <v>211</v>
      </c>
      <c r="C47" s="26" t="s">
        <v>1886</v>
      </c>
      <c r="D47" s="34">
        <v>237</v>
      </c>
      <c r="E47" s="34">
        <v>214.274882</v>
      </c>
      <c r="F47" s="34">
        <v>213.282052</v>
      </c>
      <c r="G47" s="34">
        <v>15.7</v>
      </c>
      <c r="H47" s="34">
        <v>237</v>
      </c>
      <c r="I47" s="88">
        <v>178.749042</v>
      </c>
      <c r="J47" s="24">
        <f t="shared" si="1"/>
        <v>0.754215367088608</v>
      </c>
      <c r="K47" s="24">
        <v>0.8</v>
      </c>
      <c r="L47" s="23">
        <f t="shared" si="16"/>
        <v>8.01794800000001</v>
      </c>
      <c r="M47" s="61" t="s">
        <v>1889</v>
      </c>
      <c r="N47" s="268">
        <v>21.328</v>
      </c>
      <c r="O47" s="209"/>
      <c r="P47" s="252"/>
      <c r="AH47" s="7">
        <f>F47*0.1</f>
        <v>21.3282052</v>
      </c>
    </row>
    <row r="48" s="7" customFormat="1" ht="92" customHeight="1" spans="1:16">
      <c r="A48" s="266" t="s">
        <v>22</v>
      </c>
      <c r="B48" s="22"/>
      <c r="C48" s="22"/>
      <c r="D48" s="57">
        <f t="shared" ref="D48:I48" si="17">SUM(D43:D47)</f>
        <v>3089.8</v>
      </c>
      <c r="E48" s="57">
        <f t="shared" si="17"/>
        <v>2579.791797</v>
      </c>
      <c r="F48" s="57">
        <f t="shared" si="17"/>
        <v>2437.97535</v>
      </c>
      <c r="G48" s="57">
        <f t="shared" si="17"/>
        <v>218.72</v>
      </c>
      <c r="H48" s="57">
        <f t="shared" si="17"/>
        <v>2017.74</v>
      </c>
      <c r="I48" s="57">
        <f t="shared" si="17"/>
        <v>1193.674163</v>
      </c>
      <c r="J48" s="180">
        <f t="shared" si="1"/>
        <v>0.59158968102927</v>
      </c>
      <c r="K48" s="57"/>
      <c r="L48" s="56">
        <f>SUM(L43:L47)</f>
        <v>362.59465</v>
      </c>
      <c r="M48" s="234"/>
      <c r="N48" s="56">
        <f>SUM(N43:N47)</f>
        <v>114.302</v>
      </c>
      <c r="O48" s="214">
        <f>SUM(O43:O47)</f>
        <v>0</v>
      </c>
      <c r="P48" s="252"/>
    </row>
    <row r="49" s="7" customFormat="1" ht="210" customHeight="1" spans="1:16">
      <c r="A49" s="25">
        <v>36</v>
      </c>
      <c r="B49" s="26" t="s">
        <v>218</v>
      </c>
      <c r="C49" s="26" t="s">
        <v>2015</v>
      </c>
      <c r="D49" s="31">
        <v>390</v>
      </c>
      <c r="E49" s="31">
        <v>288.096917</v>
      </c>
      <c r="F49" s="31">
        <v>272.092405</v>
      </c>
      <c r="G49" s="31">
        <v>27.37</v>
      </c>
      <c r="H49" s="29">
        <v>355</v>
      </c>
      <c r="I49" s="34">
        <v>91.681122</v>
      </c>
      <c r="J49" s="24">
        <f t="shared" si="1"/>
        <v>0.258256681690141</v>
      </c>
      <c r="K49" s="24">
        <v>0.3</v>
      </c>
      <c r="L49" s="23">
        <f t="shared" ref="L49:L51" si="18">H49-F49-G49</f>
        <v>55.537595</v>
      </c>
      <c r="M49" s="217" t="s">
        <v>1512</v>
      </c>
      <c r="N49" s="268"/>
      <c r="O49" s="272" t="s">
        <v>2164</v>
      </c>
      <c r="P49" s="252"/>
    </row>
    <row r="50" s="7" customFormat="1" ht="316" customHeight="1" spans="1:34">
      <c r="A50" s="25">
        <v>37</v>
      </c>
      <c r="B50" s="26" t="s">
        <v>198</v>
      </c>
      <c r="C50" s="31" t="s">
        <v>2017</v>
      </c>
      <c r="D50" s="34">
        <v>363</v>
      </c>
      <c r="E50" s="34">
        <v>325.207796</v>
      </c>
      <c r="F50" s="34">
        <v>312.5</v>
      </c>
      <c r="G50" s="34">
        <v>19</v>
      </c>
      <c r="H50" s="34">
        <v>363</v>
      </c>
      <c r="I50" s="34">
        <v>250</v>
      </c>
      <c r="J50" s="24">
        <f t="shared" si="1"/>
        <v>0.68870523415978</v>
      </c>
      <c r="K50" s="24">
        <v>0.8</v>
      </c>
      <c r="L50" s="23">
        <f t="shared" si="18"/>
        <v>31.5</v>
      </c>
      <c r="M50" s="61" t="s">
        <v>1832</v>
      </c>
      <c r="N50" s="268"/>
      <c r="O50" s="209"/>
      <c r="P50" s="252">
        <v>62.5</v>
      </c>
      <c r="AH50" s="284">
        <f>F50*0.2</f>
        <v>62.5</v>
      </c>
    </row>
    <row r="51" s="7" customFormat="1" ht="270" customHeight="1" spans="1:34">
      <c r="A51" s="25">
        <v>38</v>
      </c>
      <c r="B51" s="26" t="s">
        <v>198</v>
      </c>
      <c r="C51" s="26" t="s">
        <v>1874</v>
      </c>
      <c r="D51" s="34">
        <v>135</v>
      </c>
      <c r="E51" s="34">
        <v>123.8406</v>
      </c>
      <c r="F51" s="34">
        <v>119.785853</v>
      </c>
      <c r="G51" s="34">
        <v>9.8</v>
      </c>
      <c r="H51" s="34">
        <v>135</v>
      </c>
      <c r="I51" s="34">
        <v>95.828683</v>
      </c>
      <c r="J51" s="24">
        <f t="shared" si="1"/>
        <v>0.709842096296296</v>
      </c>
      <c r="K51" s="24">
        <v>0.8</v>
      </c>
      <c r="L51" s="23">
        <f t="shared" si="18"/>
        <v>5.414147</v>
      </c>
      <c r="M51" s="71" t="s">
        <v>1877</v>
      </c>
      <c r="N51" s="268"/>
      <c r="O51" s="209"/>
      <c r="P51" s="252"/>
      <c r="AH51" s="7">
        <f>F51*0.2</f>
        <v>23.9571706</v>
      </c>
    </row>
    <row r="52" s="7" customFormat="1" ht="92" customHeight="1" spans="1:16">
      <c r="A52" s="266" t="s">
        <v>22</v>
      </c>
      <c r="B52" s="22"/>
      <c r="C52" s="22"/>
      <c r="D52" s="57">
        <f t="shared" ref="D52:I52" si="19">SUM(D50:D51)</f>
        <v>498</v>
      </c>
      <c r="E52" s="57">
        <f t="shared" si="19"/>
        <v>449.048396</v>
      </c>
      <c r="F52" s="57">
        <f t="shared" si="19"/>
        <v>432.285853</v>
      </c>
      <c r="G52" s="57">
        <f t="shared" si="19"/>
        <v>28.8</v>
      </c>
      <c r="H52" s="57">
        <f t="shared" si="19"/>
        <v>498</v>
      </c>
      <c r="I52" s="57">
        <f t="shared" si="19"/>
        <v>345.828683</v>
      </c>
      <c r="J52" s="180">
        <f t="shared" si="1"/>
        <v>0.694435106425703</v>
      </c>
      <c r="K52" s="57"/>
      <c r="L52" s="57">
        <f>SUM(L50:L51)</f>
        <v>36.914147</v>
      </c>
      <c r="M52" s="235"/>
      <c r="N52" s="57">
        <f>SUM(N50:N51)</f>
        <v>0</v>
      </c>
      <c r="O52" s="57">
        <f>SUM(O50:O51)</f>
        <v>0</v>
      </c>
      <c r="P52" s="252"/>
    </row>
    <row r="53" s="7" customFormat="1" ht="238" customHeight="1" spans="1:16">
      <c r="A53" s="25">
        <v>39</v>
      </c>
      <c r="B53" s="26" t="s">
        <v>151</v>
      </c>
      <c r="C53" s="26" t="s">
        <v>1330</v>
      </c>
      <c r="D53" s="31">
        <v>100</v>
      </c>
      <c r="E53" s="31">
        <v>100</v>
      </c>
      <c r="F53" s="31">
        <v>100</v>
      </c>
      <c r="G53" s="31" t="s">
        <v>1980</v>
      </c>
      <c r="H53" s="29">
        <v>50</v>
      </c>
      <c r="I53" s="34">
        <v>32.15</v>
      </c>
      <c r="J53" s="24">
        <f t="shared" si="1"/>
        <v>0.643</v>
      </c>
      <c r="K53" s="24"/>
      <c r="L53" s="23">
        <f>H53-F53</f>
        <v>-50</v>
      </c>
      <c r="M53" s="222" t="s">
        <v>1335</v>
      </c>
      <c r="N53" s="268"/>
      <c r="O53" s="209"/>
      <c r="P53" s="252"/>
    </row>
    <row r="54" s="9" customFormat="1" ht="126" customHeight="1" spans="1:35">
      <c r="A54" s="25">
        <v>40</v>
      </c>
      <c r="B54" s="26" t="s">
        <v>151</v>
      </c>
      <c r="C54" s="26" t="s">
        <v>252</v>
      </c>
      <c r="D54" s="34">
        <v>83</v>
      </c>
      <c r="E54" s="34">
        <v>72.87332</v>
      </c>
      <c r="F54" s="34">
        <v>70.873319</v>
      </c>
      <c r="G54" s="34">
        <v>7.21</v>
      </c>
      <c r="H54" s="34">
        <v>83</v>
      </c>
      <c r="I54" s="34">
        <v>61.201556</v>
      </c>
      <c r="J54" s="24">
        <f t="shared" si="1"/>
        <v>0.737368144578313</v>
      </c>
      <c r="K54" s="24">
        <v>0.8</v>
      </c>
      <c r="L54" s="23">
        <f t="shared" ref="L54:L57" si="20">H54-F54-G54</f>
        <v>4.916681</v>
      </c>
      <c r="M54" s="25" t="s">
        <v>1921</v>
      </c>
      <c r="N54" s="268"/>
      <c r="O54" s="209"/>
      <c r="P54" s="188"/>
      <c r="AI54" s="283">
        <v>21.798444</v>
      </c>
    </row>
    <row r="55" s="9" customFormat="1" ht="92" customHeight="1" spans="1:16">
      <c r="A55" s="266" t="s">
        <v>22</v>
      </c>
      <c r="B55" s="22"/>
      <c r="C55" s="22"/>
      <c r="D55" s="57">
        <f t="shared" ref="D55:I55" si="21">SUM(D53:D54)</f>
        <v>183</v>
      </c>
      <c r="E55" s="57">
        <f t="shared" si="21"/>
        <v>172.87332</v>
      </c>
      <c r="F55" s="57">
        <f t="shared" si="21"/>
        <v>170.873319</v>
      </c>
      <c r="G55" s="57">
        <f t="shared" si="21"/>
        <v>7.21</v>
      </c>
      <c r="H55" s="57">
        <f t="shared" si="21"/>
        <v>133</v>
      </c>
      <c r="I55" s="57">
        <f t="shared" si="21"/>
        <v>93.351556</v>
      </c>
      <c r="J55" s="180"/>
      <c r="K55" s="180"/>
      <c r="L55" s="57">
        <f>SUM(L53:L54)</f>
        <v>-45.083319</v>
      </c>
      <c r="M55" s="236"/>
      <c r="N55" s="57">
        <f>SUM(N53:N54)</f>
        <v>0</v>
      </c>
      <c r="O55" s="57">
        <f>SUM(O53:O54)</f>
        <v>0</v>
      </c>
      <c r="P55" s="188"/>
    </row>
    <row r="56" s="7" customFormat="1" ht="188" customHeight="1" spans="1:16">
      <c r="A56" s="25">
        <v>41</v>
      </c>
      <c r="B56" s="54" t="s">
        <v>283</v>
      </c>
      <c r="C56" s="26" t="s">
        <v>1413</v>
      </c>
      <c r="D56" s="33">
        <v>4063.01</v>
      </c>
      <c r="E56" s="33">
        <v>3203.437143</v>
      </c>
      <c r="F56" s="34">
        <v>3135.259334</v>
      </c>
      <c r="G56" s="33">
        <v>221.5</v>
      </c>
      <c r="H56" s="29">
        <v>4000</v>
      </c>
      <c r="I56" s="34">
        <v>1536.317288</v>
      </c>
      <c r="J56" s="24">
        <f t="shared" ref="J56:J60" si="22">SUM(I56:I56)/SUM(H56:H56)</f>
        <v>0.384079322</v>
      </c>
      <c r="K56" s="24">
        <v>0.5</v>
      </c>
      <c r="L56" s="23">
        <f t="shared" si="20"/>
        <v>643.240666</v>
      </c>
      <c r="M56" s="208" t="s">
        <v>1418</v>
      </c>
      <c r="N56" s="268">
        <v>330</v>
      </c>
      <c r="O56" s="209"/>
      <c r="P56" s="252"/>
    </row>
    <row r="57" s="7" customFormat="1" ht="170" customHeight="1" spans="1:34">
      <c r="A57" s="25">
        <v>42</v>
      </c>
      <c r="B57" s="54" t="s">
        <v>283</v>
      </c>
      <c r="C57" s="26" t="s">
        <v>1427</v>
      </c>
      <c r="D57" s="29">
        <v>2239.54</v>
      </c>
      <c r="E57" s="29">
        <v>1766.613127</v>
      </c>
      <c r="F57" s="29">
        <v>1730.043447</v>
      </c>
      <c r="G57" s="29">
        <v>166.57</v>
      </c>
      <c r="H57" s="29">
        <v>2200</v>
      </c>
      <c r="I57" s="34">
        <v>3.67</v>
      </c>
      <c r="J57" s="24">
        <f t="shared" si="22"/>
        <v>0.00166818181818182</v>
      </c>
      <c r="K57" s="24"/>
      <c r="L57" s="23">
        <f t="shared" si="20"/>
        <v>303.386553</v>
      </c>
      <c r="M57" s="210" t="s">
        <v>1430</v>
      </c>
      <c r="N57" s="268">
        <v>510</v>
      </c>
      <c r="O57" s="209"/>
      <c r="P57" s="252"/>
      <c r="AH57" s="7">
        <f>F57*0.3</f>
        <v>519.0130341</v>
      </c>
    </row>
    <row r="58" s="7" customFormat="1" ht="92" customHeight="1" spans="1:16">
      <c r="A58" s="266" t="s">
        <v>22</v>
      </c>
      <c r="B58" s="22"/>
      <c r="C58" s="22"/>
      <c r="D58" s="203">
        <f t="shared" ref="D58:I58" si="23">SUM(D56:D57)</f>
        <v>6302.55</v>
      </c>
      <c r="E58" s="203">
        <f t="shared" si="23"/>
        <v>4970.05027</v>
      </c>
      <c r="F58" s="203">
        <f t="shared" si="23"/>
        <v>4865.302781</v>
      </c>
      <c r="G58" s="203">
        <f t="shared" si="23"/>
        <v>388.07</v>
      </c>
      <c r="H58" s="203">
        <f t="shared" si="23"/>
        <v>6200</v>
      </c>
      <c r="I58" s="203">
        <f t="shared" si="23"/>
        <v>1539.987288</v>
      </c>
      <c r="J58" s="180"/>
      <c r="K58" s="203"/>
      <c r="L58" s="203">
        <f>SUM(L56:L57)</f>
        <v>946.627219</v>
      </c>
      <c r="M58" s="237"/>
      <c r="N58" s="203">
        <f>SUM(N56:N57)</f>
        <v>840</v>
      </c>
      <c r="O58" s="203">
        <f>SUM(O56:O57)</f>
        <v>0</v>
      </c>
      <c r="P58" s="252"/>
    </row>
    <row r="59" s="7" customFormat="1" ht="158" customHeight="1" spans="1:35">
      <c r="A59" s="25">
        <v>43</v>
      </c>
      <c r="B59" s="26" t="s">
        <v>432</v>
      </c>
      <c r="C59" s="40" t="s">
        <v>1546</v>
      </c>
      <c r="D59" s="31">
        <v>1500</v>
      </c>
      <c r="E59" s="31">
        <v>1308.572281</v>
      </c>
      <c r="F59" s="34">
        <v>1288.958537</v>
      </c>
      <c r="G59" s="31">
        <v>92.24</v>
      </c>
      <c r="H59" s="29">
        <v>1300</v>
      </c>
      <c r="I59" s="34">
        <v>38.52</v>
      </c>
      <c r="J59" s="24">
        <f t="shared" si="22"/>
        <v>0.0296307692307692</v>
      </c>
      <c r="K59" s="24">
        <v>0</v>
      </c>
      <c r="L59" s="23">
        <f t="shared" ref="L59:L63" si="24">H59-F59-G59</f>
        <v>-81.198537</v>
      </c>
      <c r="M59" s="208" t="s">
        <v>1551</v>
      </c>
      <c r="N59" s="268"/>
      <c r="O59" s="281" t="s">
        <v>2165</v>
      </c>
      <c r="P59" s="276" t="s">
        <v>2025</v>
      </c>
      <c r="AH59" s="7">
        <f>F59*0.3</f>
        <v>386.6875611</v>
      </c>
      <c r="AI59" s="7">
        <v>386.687561</v>
      </c>
    </row>
    <row r="60" s="7" customFormat="1" ht="178" customHeight="1" spans="1:36">
      <c r="A60" s="25">
        <v>44</v>
      </c>
      <c r="B60" s="26" t="s">
        <v>432</v>
      </c>
      <c r="C60" s="41" t="s">
        <v>449</v>
      </c>
      <c r="D60" s="29">
        <v>1007.59</v>
      </c>
      <c r="E60" s="29">
        <v>455.987211</v>
      </c>
      <c r="F60" s="29">
        <v>448.910585</v>
      </c>
      <c r="G60" s="29">
        <v>73.47</v>
      </c>
      <c r="H60" s="29">
        <v>600</v>
      </c>
      <c r="I60" s="34">
        <v>253.146351</v>
      </c>
      <c r="J60" s="24">
        <f t="shared" si="22"/>
        <v>0.421910585</v>
      </c>
      <c r="K60" s="24">
        <v>0.8</v>
      </c>
      <c r="L60" s="23">
        <f t="shared" si="24"/>
        <v>77.619415</v>
      </c>
      <c r="M60" s="208" t="s">
        <v>1561</v>
      </c>
      <c r="N60" s="268"/>
      <c r="O60" s="272" t="s">
        <v>2166</v>
      </c>
      <c r="P60" s="252"/>
      <c r="Q60" s="239"/>
      <c r="AH60" s="7">
        <f>F60*0.15</f>
        <v>67.33658775</v>
      </c>
      <c r="AI60" s="265">
        <v>90.523017</v>
      </c>
      <c r="AJ60" s="184"/>
    </row>
    <row r="61" s="7" customFormat="1" ht="92" customHeight="1" spans="1:16">
      <c r="A61" s="266" t="s">
        <v>22</v>
      </c>
      <c r="B61" s="22"/>
      <c r="C61" s="22"/>
      <c r="D61" s="203">
        <f t="shared" ref="D61:I61" si="25">SUM(D59:D60)</f>
        <v>2507.59</v>
      </c>
      <c r="E61" s="203">
        <f t="shared" si="25"/>
        <v>1764.559492</v>
      </c>
      <c r="F61" s="203">
        <f t="shared" si="25"/>
        <v>1737.869122</v>
      </c>
      <c r="G61" s="203">
        <f t="shared" si="25"/>
        <v>165.71</v>
      </c>
      <c r="H61" s="203">
        <f t="shared" si="25"/>
        <v>1900</v>
      </c>
      <c r="I61" s="203">
        <f t="shared" si="25"/>
        <v>291.666351</v>
      </c>
      <c r="J61" s="180"/>
      <c r="K61" s="203"/>
      <c r="L61" s="203">
        <f>SUM(L59:L60)</f>
        <v>-3.579122</v>
      </c>
      <c r="M61" s="240"/>
      <c r="N61" s="203">
        <f>SUM(N59:N60)</f>
        <v>0</v>
      </c>
      <c r="O61" s="203">
        <f>SUM(O59:O60)</f>
        <v>0</v>
      </c>
      <c r="P61" s="252"/>
    </row>
    <row r="62" s="7" customFormat="1" ht="210" customHeight="1" spans="1:16">
      <c r="A62" s="25">
        <v>45</v>
      </c>
      <c r="B62" s="26" t="s">
        <v>517</v>
      </c>
      <c r="C62" s="26" t="s">
        <v>513</v>
      </c>
      <c r="D62" s="29">
        <v>2600</v>
      </c>
      <c r="E62" s="29">
        <v>2462.95035</v>
      </c>
      <c r="F62" s="29">
        <v>2297.918037</v>
      </c>
      <c r="G62" s="29">
        <v>133.97</v>
      </c>
      <c r="H62" s="29">
        <v>2400</v>
      </c>
      <c r="I62" s="34">
        <v>728.386311</v>
      </c>
      <c r="J62" s="24">
        <f t="shared" ref="J62:J66" si="26">SUM(I62:I62)/SUM(H62:H62)</f>
        <v>0.30349429625</v>
      </c>
      <c r="K62" s="24">
        <v>0.3</v>
      </c>
      <c r="L62" s="23">
        <f>H62-F62-G62</f>
        <v>-31.8880369999999</v>
      </c>
      <c r="M62" s="208" t="s">
        <v>1583</v>
      </c>
      <c r="N62" s="268">
        <v>459.4</v>
      </c>
      <c r="O62" s="209"/>
      <c r="P62" s="252"/>
    </row>
    <row r="63" s="7" customFormat="1" ht="186" customHeight="1" spans="1:34">
      <c r="A63" s="25">
        <v>46</v>
      </c>
      <c r="B63" s="26" t="s">
        <v>517</v>
      </c>
      <c r="C63" s="31" t="s">
        <v>2028</v>
      </c>
      <c r="D63" s="31">
        <v>8500</v>
      </c>
      <c r="E63" s="31">
        <v>8104.890666</v>
      </c>
      <c r="F63" s="34">
        <v>7764.470585</v>
      </c>
      <c r="G63" s="31">
        <v>257.95</v>
      </c>
      <c r="H63" s="29">
        <v>7672.1</v>
      </c>
      <c r="I63" s="34">
        <v>84.38</v>
      </c>
      <c r="J63" s="24">
        <f t="shared" si="26"/>
        <v>0.0109982925144354</v>
      </c>
      <c r="K63" s="34"/>
      <c r="L63" s="23">
        <f>H63-F63-G63</f>
        <v>-350.320585</v>
      </c>
      <c r="M63" s="210" t="s">
        <v>2167</v>
      </c>
      <c r="N63" s="268">
        <v>2329.3411755</v>
      </c>
      <c r="O63" s="209"/>
      <c r="P63" s="252"/>
      <c r="AH63" s="7">
        <f>F63*0.3</f>
        <v>2329.3411755</v>
      </c>
    </row>
    <row r="64" s="7" customFormat="1" ht="92" customHeight="1" spans="1:16">
      <c r="A64" s="266" t="s">
        <v>22</v>
      </c>
      <c r="B64" s="22"/>
      <c r="C64" s="22"/>
      <c r="D64" s="204">
        <f t="shared" ref="D64:I64" si="27">SUM(D62:D63)</f>
        <v>11100</v>
      </c>
      <c r="E64" s="204">
        <f t="shared" si="27"/>
        <v>10567.841016</v>
      </c>
      <c r="F64" s="204">
        <f t="shared" si="27"/>
        <v>10062.388622</v>
      </c>
      <c r="G64" s="204">
        <f t="shared" si="27"/>
        <v>391.92</v>
      </c>
      <c r="H64" s="204">
        <f t="shared" si="27"/>
        <v>10072.1</v>
      </c>
      <c r="I64" s="204">
        <f t="shared" si="27"/>
        <v>812.766311</v>
      </c>
      <c r="J64" s="180"/>
      <c r="K64" s="180"/>
      <c r="L64" s="204">
        <f>SUM(L62:L63)</f>
        <v>-382.208622</v>
      </c>
      <c r="M64" s="240"/>
      <c r="N64" s="204">
        <f>SUM(N62:N63)</f>
        <v>2788.7411755</v>
      </c>
      <c r="O64" s="204">
        <f>SUM(O62:O63)</f>
        <v>0</v>
      </c>
      <c r="P64" s="252"/>
    </row>
    <row r="65" s="7" customFormat="1" ht="158" customHeight="1" spans="1:34">
      <c r="A65" s="25">
        <v>47</v>
      </c>
      <c r="B65" s="26" t="s">
        <v>70</v>
      </c>
      <c r="C65" s="26" t="s">
        <v>64</v>
      </c>
      <c r="D65" s="34">
        <v>194.4</v>
      </c>
      <c r="E65" s="34">
        <v>194.4</v>
      </c>
      <c r="F65" s="34">
        <v>194.4</v>
      </c>
      <c r="G65" s="34" t="s">
        <v>1980</v>
      </c>
      <c r="H65" s="34">
        <v>194.4</v>
      </c>
      <c r="I65" s="34">
        <v>81</v>
      </c>
      <c r="J65" s="24">
        <f t="shared" si="26"/>
        <v>0.416666666666667</v>
      </c>
      <c r="K65" s="34" t="s">
        <v>1980</v>
      </c>
      <c r="L65" s="34" t="s">
        <v>1980</v>
      </c>
      <c r="M65" s="208" t="s">
        <v>1606</v>
      </c>
      <c r="N65" s="268"/>
      <c r="O65" s="209"/>
      <c r="P65" s="252"/>
      <c r="AH65" s="7">
        <f>F65/12</f>
        <v>16.2</v>
      </c>
    </row>
    <row r="66" s="7" customFormat="1" ht="174" customHeight="1" spans="1:16">
      <c r="A66" s="25">
        <v>48</v>
      </c>
      <c r="B66" s="26" t="s">
        <v>70</v>
      </c>
      <c r="C66" s="31" t="s">
        <v>1607</v>
      </c>
      <c r="D66" s="34">
        <v>50</v>
      </c>
      <c r="E66" s="34">
        <v>50</v>
      </c>
      <c r="F66" s="34">
        <v>50</v>
      </c>
      <c r="G66" s="34" t="s">
        <v>1980</v>
      </c>
      <c r="H66" s="34">
        <v>50</v>
      </c>
      <c r="I66" s="34">
        <v>0</v>
      </c>
      <c r="J66" s="24">
        <f t="shared" si="26"/>
        <v>0</v>
      </c>
      <c r="K66" s="34" t="s">
        <v>1980</v>
      </c>
      <c r="L66" s="34" t="s">
        <v>1980</v>
      </c>
      <c r="M66" s="210" t="s">
        <v>1609</v>
      </c>
      <c r="N66" s="268"/>
      <c r="O66" s="209" t="s">
        <v>2168</v>
      </c>
      <c r="P66" s="252"/>
    </row>
    <row r="67" s="7" customFormat="1" ht="92" customHeight="1" spans="1:16">
      <c r="A67" s="266" t="s">
        <v>22</v>
      </c>
      <c r="B67" s="22"/>
      <c r="C67" s="22"/>
      <c r="D67" s="57">
        <f t="shared" ref="D67:I67" si="28">SUM(D65:D66)</f>
        <v>244.4</v>
      </c>
      <c r="E67" s="57">
        <f t="shared" si="28"/>
        <v>244.4</v>
      </c>
      <c r="F67" s="57">
        <f t="shared" si="28"/>
        <v>244.4</v>
      </c>
      <c r="G67" s="57">
        <f t="shared" si="28"/>
        <v>0</v>
      </c>
      <c r="H67" s="57">
        <f t="shared" si="28"/>
        <v>244.4</v>
      </c>
      <c r="I67" s="57">
        <f t="shared" si="28"/>
        <v>81</v>
      </c>
      <c r="J67" s="180"/>
      <c r="K67" s="57"/>
      <c r="L67" s="57">
        <f>SUM(L65:L66)</f>
        <v>0</v>
      </c>
      <c r="M67" s="240"/>
      <c r="N67" s="57">
        <f>SUM(N65:N66)</f>
        <v>0</v>
      </c>
      <c r="O67" s="57">
        <f>SUM(O65:O66)</f>
        <v>0</v>
      </c>
      <c r="P67" s="252"/>
    </row>
    <row r="68" s="7" customFormat="1" ht="136" customHeight="1" spans="1:16">
      <c r="A68" s="25">
        <v>49</v>
      </c>
      <c r="B68" s="54" t="s">
        <v>84</v>
      </c>
      <c r="C68" s="64" t="s">
        <v>1610</v>
      </c>
      <c r="D68" s="34">
        <v>1423.2</v>
      </c>
      <c r="E68" s="34">
        <v>1423.2</v>
      </c>
      <c r="F68" s="34">
        <v>1423.2</v>
      </c>
      <c r="G68" s="34" t="s">
        <v>1980</v>
      </c>
      <c r="H68" s="34">
        <v>1423.2</v>
      </c>
      <c r="I68" s="34">
        <v>474.4</v>
      </c>
      <c r="J68" s="24">
        <f t="shared" ref="J68:J70" si="29">SUM(I68:I68)/SUM(H68:H68)</f>
        <v>0.333333333333333</v>
      </c>
      <c r="K68" s="34" t="s">
        <v>1980</v>
      </c>
      <c r="L68" s="34" t="s">
        <v>1980</v>
      </c>
      <c r="M68" s="285" t="s">
        <v>1615</v>
      </c>
      <c r="N68" s="286"/>
      <c r="O68" s="209"/>
      <c r="P68" s="252"/>
    </row>
    <row r="69" s="7" customFormat="1" ht="364" customHeight="1" spans="1:16">
      <c r="A69" s="25">
        <v>50</v>
      </c>
      <c r="B69" s="26" t="s">
        <v>84</v>
      </c>
      <c r="C69" s="31" t="s">
        <v>1700</v>
      </c>
      <c r="D69" s="34">
        <v>4030</v>
      </c>
      <c r="E69" s="34">
        <v>3677.242888</v>
      </c>
      <c r="F69" s="34">
        <f>832.37773+1029.004149+733.425121+782.331294</f>
        <v>3377.138294</v>
      </c>
      <c r="G69" s="34">
        <v>144.94</v>
      </c>
      <c r="H69" s="34">
        <v>1030</v>
      </c>
      <c r="I69" s="34">
        <v>306.453444</v>
      </c>
      <c r="J69" s="24">
        <f t="shared" si="29"/>
        <v>0.297527615533981</v>
      </c>
      <c r="K69" s="24">
        <v>0.08</v>
      </c>
      <c r="L69" s="23">
        <f>4030-F69-G69</f>
        <v>507.921706</v>
      </c>
      <c r="M69" s="230" t="s">
        <v>1703</v>
      </c>
      <c r="N69" s="268"/>
      <c r="O69" s="209"/>
      <c r="P69" s="252"/>
    </row>
    <row r="70" s="8" customFormat="1" ht="178" customHeight="1" spans="1:34">
      <c r="A70" s="25">
        <v>51</v>
      </c>
      <c r="B70" s="26" t="s">
        <v>84</v>
      </c>
      <c r="C70" s="26" t="s">
        <v>1894</v>
      </c>
      <c r="D70" s="34">
        <v>395</v>
      </c>
      <c r="E70" s="34"/>
      <c r="F70" s="34">
        <v>362.46397</v>
      </c>
      <c r="G70" s="34">
        <v>20.53</v>
      </c>
      <c r="H70" s="34">
        <v>395</v>
      </c>
      <c r="I70" s="34">
        <v>229.623342</v>
      </c>
      <c r="J70" s="24">
        <f t="shared" si="29"/>
        <v>0.581324916455696</v>
      </c>
      <c r="K70" s="24">
        <v>0.6</v>
      </c>
      <c r="L70" s="23">
        <f>D70-F70-G70</f>
        <v>12.00603</v>
      </c>
      <c r="M70" s="69" t="s">
        <v>1898</v>
      </c>
      <c r="N70" s="199">
        <v>160</v>
      </c>
      <c r="O70" s="34"/>
      <c r="P70" s="252"/>
      <c r="AH70" s="8">
        <f>F70*0.2</f>
        <v>72.492794</v>
      </c>
    </row>
    <row r="71" s="8" customFormat="1" ht="92" customHeight="1" spans="1:16">
      <c r="A71" s="266" t="s">
        <v>22</v>
      </c>
      <c r="B71" s="22"/>
      <c r="C71" s="22"/>
      <c r="D71" s="57">
        <f t="shared" ref="D71:I71" si="30">SUM(D68:D70)</f>
        <v>5848.2</v>
      </c>
      <c r="E71" s="57">
        <f t="shared" si="30"/>
        <v>5100.442888</v>
      </c>
      <c r="F71" s="57">
        <f t="shared" si="30"/>
        <v>5162.802264</v>
      </c>
      <c r="G71" s="57">
        <f t="shared" si="30"/>
        <v>165.47</v>
      </c>
      <c r="H71" s="57">
        <f t="shared" si="30"/>
        <v>2848.2</v>
      </c>
      <c r="I71" s="57">
        <f t="shared" si="30"/>
        <v>1010.476786</v>
      </c>
      <c r="J71" s="180"/>
      <c r="K71" s="180"/>
      <c r="L71" s="57">
        <f>SUM(L68:L70)</f>
        <v>519.927736</v>
      </c>
      <c r="M71" s="241"/>
      <c r="N71" s="57">
        <f>SUM(N68:N70)</f>
        <v>160</v>
      </c>
      <c r="O71" s="57">
        <f>SUM(O68:O70)</f>
        <v>0</v>
      </c>
      <c r="P71" s="252"/>
    </row>
    <row r="72" s="7" customFormat="1" ht="168" customHeight="1" spans="1:16">
      <c r="A72" s="25">
        <v>52</v>
      </c>
      <c r="B72" s="54" t="s">
        <v>92</v>
      </c>
      <c r="C72" s="25" t="s">
        <v>1616</v>
      </c>
      <c r="D72" s="34">
        <v>30</v>
      </c>
      <c r="E72" s="34">
        <v>30</v>
      </c>
      <c r="F72" s="34">
        <v>30</v>
      </c>
      <c r="G72" s="34" t="s">
        <v>1980</v>
      </c>
      <c r="H72" s="34">
        <v>30</v>
      </c>
      <c r="I72" s="34">
        <v>5.95</v>
      </c>
      <c r="J72" s="24">
        <f t="shared" ref="J72:J82" si="31">SUM(I72:I72)/SUM(H72:H72)</f>
        <v>0.198333333333333</v>
      </c>
      <c r="K72" s="34" t="s">
        <v>1980</v>
      </c>
      <c r="L72" s="34" t="s">
        <v>1980</v>
      </c>
      <c r="M72" s="287" t="s">
        <v>1621</v>
      </c>
      <c r="N72" s="286"/>
      <c r="O72" s="209"/>
      <c r="P72" s="252"/>
    </row>
    <row r="73" s="7" customFormat="1" ht="110" customHeight="1" spans="1:16">
      <c r="A73" s="25">
        <v>53</v>
      </c>
      <c r="B73" s="54" t="s">
        <v>92</v>
      </c>
      <c r="C73" s="64" t="s">
        <v>96</v>
      </c>
      <c r="D73" s="34">
        <v>291.6</v>
      </c>
      <c r="E73" s="34">
        <v>291.6</v>
      </c>
      <c r="F73" s="34">
        <v>291.6</v>
      </c>
      <c r="G73" s="34" t="s">
        <v>1980</v>
      </c>
      <c r="H73" s="34">
        <v>291.6</v>
      </c>
      <c r="I73" s="34">
        <v>85.212</v>
      </c>
      <c r="J73" s="24">
        <f t="shared" si="31"/>
        <v>0.292222222222222</v>
      </c>
      <c r="K73" s="34" t="s">
        <v>1980</v>
      </c>
      <c r="L73" s="34" t="s">
        <v>1980</v>
      </c>
      <c r="M73" s="217" t="s">
        <v>2169</v>
      </c>
      <c r="N73" s="268">
        <v>11.988</v>
      </c>
      <c r="O73" s="209"/>
      <c r="P73" s="252"/>
    </row>
    <row r="74" s="7" customFormat="1" ht="110" customHeight="1" spans="1:16">
      <c r="A74" s="266" t="s">
        <v>22</v>
      </c>
      <c r="B74" s="22"/>
      <c r="C74" s="22"/>
      <c r="D74" s="57">
        <f t="shared" ref="D74:I74" si="32">SUM(D72:D73)</f>
        <v>321.6</v>
      </c>
      <c r="E74" s="57">
        <f t="shared" si="32"/>
        <v>321.6</v>
      </c>
      <c r="F74" s="57">
        <f t="shared" si="32"/>
        <v>321.6</v>
      </c>
      <c r="G74" s="57">
        <f t="shared" si="32"/>
        <v>0</v>
      </c>
      <c r="H74" s="57">
        <f t="shared" si="32"/>
        <v>321.6</v>
      </c>
      <c r="I74" s="57">
        <f t="shared" si="32"/>
        <v>91.162</v>
      </c>
      <c r="J74" s="180"/>
      <c r="K74" s="57"/>
      <c r="L74" s="57">
        <f>SUM(L72:L73)</f>
        <v>0</v>
      </c>
      <c r="M74" s="246"/>
      <c r="N74" s="57">
        <f>SUM(N72:N73)</f>
        <v>11.988</v>
      </c>
      <c r="O74" s="57">
        <f>SUM(O72:O73)</f>
        <v>0</v>
      </c>
      <c r="P74" s="252"/>
    </row>
    <row r="75" s="6" customFormat="1" ht="156" customHeight="1" spans="1:16">
      <c r="A75" s="25">
        <v>54</v>
      </c>
      <c r="B75" s="26" t="s">
        <v>39</v>
      </c>
      <c r="C75" s="26" t="s">
        <v>1307</v>
      </c>
      <c r="D75" s="28">
        <v>714</v>
      </c>
      <c r="E75" s="28" t="s">
        <v>2035</v>
      </c>
      <c r="F75" s="28" t="s">
        <v>2036</v>
      </c>
      <c r="G75" s="28" t="s">
        <v>2037</v>
      </c>
      <c r="H75" s="29">
        <v>714</v>
      </c>
      <c r="I75" s="30">
        <v>188.331332</v>
      </c>
      <c r="J75" s="24">
        <f t="shared" si="31"/>
        <v>0.26376937254902</v>
      </c>
      <c r="K75" s="24">
        <v>0.3</v>
      </c>
      <c r="L75" s="23">
        <f>H75-F75-G75</f>
        <v>91.315307</v>
      </c>
      <c r="M75" s="58" t="s">
        <v>1311</v>
      </c>
      <c r="N75" s="199"/>
      <c r="O75" s="219"/>
      <c r="P75" s="257"/>
    </row>
    <row r="76" s="7" customFormat="1" ht="124" customHeight="1" spans="1:16">
      <c r="A76" s="25">
        <v>55</v>
      </c>
      <c r="B76" s="54" t="s">
        <v>2039</v>
      </c>
      <c r="C76" s="242" t="s">
        <v>1322</v>
      </c>
      <c r="D76" s="31">
        <v>1200</v>
      </c>
      <c r="E76" s="243">
        <v>1200</v>
      </c>
      <c r="F76" s="243">
        <v>1200</v>
      </c>
      <c r="G76" s="24" t="s">
        <v>1980</v>
      </c>
      <c r="H76" s="29">
        <v>600</v>
      </c>
      <c r="I76" s="30">
        <v>217.326838</v>
      </c>
      <c r="J76" s="24">
        <f t="shared" si="31"/>
        <v>0.362211396666667</v>
      </c>
      <c r="K76" s="24"/>
      <c r="L76" s="23">
        <f t="shared" ref="L76:L79" si="33">H76-F76</f>
        <v>-600</v>
      </c>
      <c r="M76" s="217" t="s">
        <v>1327</v>
      </c>
      <c r="N76" s="268"/>
      <c r="O76" s="209"/>
      <c r="P76" s="252"/>
    </row>
    <row r="77" s="7" customFormat="1" ht="146" customHeight="1" spans="1:16">
      <c r="A77" s="25">
        <v>56</v>
      </c>
      <c r="B77" s="54" t="s">
        <v>109</v>
      </c>
      <c r="C77" s="244" t="s">
        <v>1626</v>
      </c>
      <c r="D77" s="31">
        <v>81.9</v>
      </c>
      <c r="E77" s="31">
        <v>81.9</v>
      </c>
      <c r="F77" s="31">
        <v>81.9</v>
      </c>
      <c r="G77" s="34" t="s">
        <v>1980</v>
      </c>
      <c r="H77" s="29">
        <v>81.9</v>
      </c>
      <c r="I77" s="34">
        <v>79.74</v>
      </c>
      <c r="J77" s="24">
        <f t="shared" si="31"/>
        <v>0.973626373626373</v>
      </c>
      <c r="K77" s="34">
        <f>-K76</f>
        <v>0</v>
      </c>
      <c r="L77" s="34" t="s">
        <v>1980</v>
      </c>
      <c r="M77" s="217" t="s">
        <v>2170</v>
      </c>
      <c r="N77" s="268"/>
      <c r="O77" s="209"/>
      <c r="P77" s="252"/>
    </row>
    <row r="78" s="7" customFormat="1" ht="208" customHeight="1" spans="1:16">
      <c r="A78" s="25">
        <v>57</v>
      </c>
      <c r="B78" s="26" t="s">
        <v>137</v>
      </c>
      <c r="C78" s="41" t="s">
        <v>1632</v>
      </c>
      <c r="D78" s="29">
        <v>252</v>
      </c>
      <c r="E78" s="34">
        <v>252</v>
      </c>
      <c r="F78" s="29">
        <f>83.804+71.7+95.6</f>
        <v>251.104</v>
      </c>
      <c r="G78" s="34" t="s">
        <v>1980</v>
      </c>
      <c r="H78" s="29">
        <v>252</v>
      </c>
      <c r="I78" s="34">
        <v>125.552</v>
      </c>
      <c r="J78" s="24">
        <f t="shared" si="31"/>
        <v>0.498222222222222</v>
      </c>
      <c r="K78" s="24">
        <v>0.5</v>
      </c>
      <c r="L78" s="23">
        <f t="shared" si="33"/>
        <v>0.895999999999987</v>
      </c>
      <c r="M78" s="222" t="s">
        <v>1637</v>
      </c>
      <c r="N78" s="268"/>
      <c r="O78" s="209"/>
      <c r="P78" s="252"/>
    </row>
    <row r="79" s="7" customFormat="1" ht="150" customHeight="1" spans="1:16">
      <c r="A79" s="25">
        <v>58</v>
      </c>
      <c r="B79" s="54" t="s">
        <v>117</v>
      </c>
      <c r="C79" s="245" t="s">
        <v>1841</v>
      </c>
      <c r="D79" s="34">
        <v>1410</v>
      </c>
      <c r="E79" s="34">
        <v>1410</v>
      </c>
      <c r="F79" s="34">
        <v>1410</v>
      </c>
      <c r="G79" s="34" t="s">
        <v>1980</v>
      </c>
      <c r="H79" s="34">
        <v>666</v>
      </c>
      <c r="I79" s="34">
        <v>631.05</v>
      </c>
      <c r="J79" s="24">
        <f t="shared" si="31"/>
        <v>0.947522522522522</v>
      </c>
      <c r="K79" s="24" t="s">
        <v>1980</v>
      </c>
      <c r="L79" s="23">
        <f t="shared" si="33"/>
        <v>-744</v>
      </c>
      <c r="M79" s="217" t="s">
        <v>1846</v>
      </c>
      <c r="N79" s="268"/>
      <c r="O79" s="209"/>
      <c r="P79" s="252"/>
    </row>
    <row r="80" s="9" customFormat="1" ht="142" customHeight="1" spans="1:16">
      <c r="A80" s="25">
        <v>59</v>
      </c>
      <c r="B80" s="54" t="s">
        <v>144</v>
      </c>
      <c r="C80" s="26" t="s">
        <v>141</v>
      </c>
      <c r="D80" s="34">
        <v>26</v>
      </c>
      <c r="E80" s="34">
        <v>26</v>
      </c>
      <c r="F80" s="34"/>
      <c r="G80" s="34" t="s">
        <v>1980</v>
      </c>
      <c r="H80" s="34">
        <v>26</v>
      </c>
      <c r="I80" s="34">
        <v>0</v>
      </c>
      <c r="J80" s="24">
        <f t="shared" si="31"/>
        <v>0</v>
      </c>
      <c r="K80" s="24"/>
      <c r="L80" s="24"/>
      <c r="M80" s="64" t="s">
        <v>2171</v>
      </c>
      <c r="N80" s="268">
        <v>13</v>
      </c>
      <c r="O80" s="209"/>
      <c r="P80" s="188"/>
    </row>
    <row r="81" s="9" customFormat="1" ht="168" customHeight="1" spans="1:34">
      <c r="A81" s="25">
        <v>60</v>
      </c>
      <c r="B81" s="54" t="s">
        <v>266</v>
      </c>
      <c r="C81" s="54" t="s">
        <v>1925</v>
      </c>
      <c r="D81" s="34">
        <v>176</v>
      </c>
      <c r="E81" s="34">
        <v>150.77545</v>
      </c>
      <c r="F81" s="34">
        <v>137.959528</v>
      </c>
      <c r="G81" s="34">
        <v>14.95</v>
      </c>
      <c r="H81" s="34">
        <v>176</v>
      </c>
      <c r="I81" s="34">
        <v>43.3954</v>
      </c>
      <c r="J81" s="24">
        <f t="shared" si="31"/>
        <v>0.246564772727273</v>
      </c>
      <c r="K81" s="24">
        <v>0.3</v>
      </c>
      <c r="L81" s="23">
        <f>D81-F81-G81</f>
        <v>23.090472</v>
      </c>
      <c r="M81" s="182" t="s">
        <v>1928</v>
      </c>
      <c r="N81" s="270"/>
      <c r="O81" s="209"/>
      <c r="P81" s="188">
        <v>43.3954</v>
      </c>
      <c r="AH81" s="288">
        <f>F81*0.3</f>
        <v>41.3878584</v>
      </c>
    </row>
    <row r="82" s="9" customFormat="1" ht="146" customHeight="1" spans="1:34">
      <c r="A82" s="25">
        <v>61</v>
      </c>
      <c r="B82" s="54" t="s">
        <v>260</v>
      </c>
      <c r="C82" s="54" t="s">
        <v>1936</v>
      </c>
      <c r="D82" s="34">
        <v>266</v>
      </c>
      <c r="E82" s="34">
        <v>217.696251</v>
      </c>
      <c r="F82" s="34">
        <v>198.75</v>
      </c>
      <c r="G82" s="34">
        <v>15.57</v>
      </c>
      <c r="H82" s="34">
        <v>266</v>
      </c>
      <c r="I82" s="34">
        <v>68.4439</v>
      </c>
      <c r="J82" s="24">
        <f t="shared" si="31"/>
        <v>0.257307894736842</v>
      </c>
      <c r="K82" s="24">
        <v>0.3</v>
      </c>
      <c r="L82" s="23">
        <f>D82-F82-G82</f>
        <v>51.68</v>
      </c>
      <c r="M82" s="182" t="s">
        <v>1940</v>
      </c>
      <c r="N82" s="268"/>
      <c r="O82" s="209"/>
      <c r="P82" s="188"/>
      <c r="AH82" s="288">
        <f>F82*0.3</f>
        <v>59.625</v>
      </c>
    </row>
    <row r="83" ht="297" customHeight="1"/>
  </sheetData>
  <mergeCells count="36">
    <mergeCell ref="A1:O1"/>
    <mergeCell ref="A4:C4"/>
    <mergeCell ref="A9:C9"/>
    <mergeCell ref="A14:C14"/>
    <mergeCell ref="A19:C19"/>
    <mergeCell ref="A24:C24"/>
    <mergeCell ref="A29:C29"/>
    <mergeCell ref="A33:C33"/>
    <mergeCell ref="A37:C37"/>
    <mergeCell ref="A42:C42"/>
    <mergeCell ref="A48:C48"/>
    <mergeCell ref="A52:C52"/>
    <mergeCell ref="A55:C55"/>
    <mergeCell ref="A58:C58"/>
    <mergeCell ref="A61:C61"/>
    <mergeCell ref="A64:C64"/>
    <mergeCell ref="A67:C67"/>
    <mergeCell ref="A71:C71"/>
    <mergeCell ref="A74:C7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AH2:AH3"/>
  </mergeCells>
  <conditionalFormatting sqref="C18">
    <cfRule type="duplicateValues" dxfId="0" priority="5"/>
  </conditionalFormatting>
  <conditionalFormatting sqref="C28">
    <cfRule type="duplicateValues" dxfId="0" priority="4"/>
  </conditionalFormatting>
  <conditionalFormatting sqref="C54">
    <cfRule type="duplicateValues" dxfId="0" priority="3"/>
  </conditionalFormatting>
  <conditionalFormatting sqref="C57">
    <cfRule type="duplicateValues" dxfId="0" priority="6"/>
  </conditionalFormatting>
  <conditionalFormatting sqref="C81">
    <cfRule type="duplicateValues" dxfId="0" priority="2"/>
  </conditionalFormatting>
  <conditionalFormatting sqref="C82">
    <cfRule type="duplicateValues" dxfId="0" priority="1"/>
  </conditionalFormatting>
  <conditionalFormatting sqref="C13 C27 C41 C47 C51 C70">
    <cfRule type="expression" dxfId="1" priority="7">
      <formula>AND(SUMPRODUCT(IFERROR(1*(($C$13&amp;"x")=(C13&amp;"x")),0))+SUMPRODUCT(IFERROR(1*(($C$27&amp;"x")=(C13&amp;"x")),0))+SUMPRODUCT(IFERROR(1*(($C$41&amp;"x")=(C13&amp;"x")),0))+SUMPRODUCT(IFERROR(1*(($C$47&amp;"x")=(C13&amp;"x")),0))+SUMPRODUCT(IFERROR(1*(($C$51&amp;"x")=(C13&amp;"x")),0))+SUMPRODUCT(IFERROR(1*(($C$70&amp;"x")=(C13&amp;"x")),0))&gt;1,NOT(ISBLANK(C13)))</formula>
    </cfRule>
  </conditionalFormatting>
  <pageMargins left="0.314583333333333" right="0.196527777777778" top="0.393055555555556" bottom="0.0784722222222222" header="0.393055555555556" footer="0.314583333333333"/>
  <pageSetup paperSize="8" scale="34"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2"/>
  <sheetViews>
    <sheetView zoomScale="30" zoomScaleNormal="30" workbookViewId="0">
      <pane ySplit="2" topLeftCell="A3"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4" width="74.4444444444444" style="11" customWidth="1"/>
    <col min="5" max="5" width="50" style="11" customWidth="1"/>
    <col min="6" max="8" width="71.8518518518518" style="11" customWidth="1"/>
    <col min="9" max="11" width="34.4444444444444" style="9"/>
    <col min="12" max="16384" width="10" style="9"/>
  </cols>
  <sheetData>
    <row r="1" s="4" customFormat="1" ht="139" customHeight="1" spans="1:8">
      <c r="A1" s="13" t="s">
        <v>2172</v>
      </c>
      <c r="B1" s="13"/>
      <c r="C1" s="13"/>
      <c r="D1" s="13"/>
      <c r="E1" s="13"/>
      <c r="F1" s="13"/>
      <c r="G1" s="13"/>
      <c r="H1" s="13"/>
    </row>
    <row r="2" s="4" customFormat="1" ht="108" customHeight="1" spans="1:8">
      <c r="A2" s="189" t="s">
        <v>1</v>
      </c>
      <c r="B2" s="190" t="s">
        <v>13</v>
      </c>
      <c r="C2" s="166" t="s">
        <v>1263</v>
      </c>
      <c r="D2" s="259" t="s">
        <v>2173</v>
      </c>
      <c r="E2" s="259" t="s">
        <v>2174</v>
      </c>
      <c r="F2" s="190" t="s">
        <v>2175</v>
      </c>
      <c r="G2" s="190" t="s">
        <v>2176</v>
      </c>
      <c r="H2" s="190" t="s">
        <v>2177</v>
      </c>
    </row>
    <row r="3" s="5" customFormat="1" ht="96" customHeight="1" spans="1:8">
      <c r="A3" s="260" t="s">
        <v>18</v>
      </c>
      <c r="B3" s="260"/>
      <c r="C3" s="260"/>
      <c r="D3" s="260"/>
      <c r="E3" s="260"/>
      <c r="F3" s="56">
        <f>SUM(F4:F61)</f>
        <v>40565.420762</v>
      </c>
      <c r="G3" s="261"/>
      <c r="H3" s="261"/>
    </row>
    <row r="4" s="7" customFormat="1" ht="106.2" spans="1:8">
      <c r="A4" s="25">
        <v>1</v>
      </c>
      <c r="B4" s="33" t="s">
        <v>1338</v>
      </c>
      <c r="C4" s="31" t="s">
        <v>1336</v>
      </c>
      <c r="D4" s="33" t="s">
        <v>2178</v>
      </c>
      <c r="E4" s="33" t="s">
        <v>2179</v>
      </c>
      <c r="F4" s="199">
        <v>130.084723</v>
      </c>
      <c r="G4" s="63">
        <v>45383</v>
      </c>
      <c r="H4" s="63">
        <v>45534</v>
      </c>
    </row>
    <row r="5" s="7" customFormat="1" ht="106.2" spans="1:8">
      <c r="A5" s="25">
        <v>2</v>
      </c>
      <c r="B5" s="31" t="s">
        <v>1338</v>
      </c>
      <c r="C5" s="31" t="s">
        <v>1963</v>
      </c>
      <c r="D5" s="25" t="s">
        <v>1471</v>
      </c>
      <c r="E5" s="31" t="s">
        <v>2180</v>
      </c>
      <c r="F5" s="199">
        <v>577.625505</v>
      </c>
      <c r="G5" s="63">
        <v>45381</v>
      </c>
      <c r="H5" s="63">
        <v>45567</v>
      </c>
    </row>
    <row r="6" s="7" customFormat="1" ht="106.2" spans="1:8">
      <c r="A6" s="25">
        <v>3</v>
      </c>
      <c r="B6" s="31" t="s">
        <v>1338</v>
      </c>
      <c r="C6" s="31" t="s">
        <v>1965</v>
      </c>
      <c r="D6" s="25" t="s">
        <v>1723</v>
      </c>
      <c r="E6" s="31"/>
      <c r="F6" s="30">
        <v>57.555959</v>
      </c>
      <c r="G6" s="63">
        <v>45371</v>
      </c>
      <c r="H6" s="63">
        <v>45436</v>
      </c>
    </row>
    <row r="7" s="7" customFormat="1" ht="106.2" spans="1:8">
      <c r="A7" s="25">
        <v>4</v>
      </c>
      <c r="B7" s="31" t="s">
        <v>1338</v>
      </c>
      <c r="C7" s="31" t="s">
        <v>1967</v>
      </c>
      <c r="D7" s="25" t="s">
        <v>1723</v>
      </c>
      <c r="E7" s="31" t="s">
        <v>2181</v>
      </c>
      <c r="F7" s="30">
        <v>481.270831</v>
      </c>
      <c r="G7" s="63">
        <v>45371</v>
      </c>
      <c r="H7" s="63">
        <v>45565</v>
      </c>
    </row>
    <row r="8" s="7" customFormat="1" ht="106.2" spans="1:8">
      <c r="A8" s="25">
        <v>5</v>
      </c>
      <c r="B8" s="33" t="s">
        <v>1354</v>
      </c>
      <c r="C8" s="31" t="s">
        <v>1352</v>
      </c>
      <c r="D8" s="25" t="s">
        <v>1364</v>
      </c>
      <c r="E8" s="31" t="s">
        <v>2182</v>
      </c>
      <c r="F8" s="34">
        <v>446.21653</v>
      </c>
      <c r="G8" s="63">
        <v>45373</v>
      </c>
      <c r="H8" s="63">
        <v>45463</v>
      </c>
    </row>
    <row r="9" s="7" customFormat="1" ht="106.2" spans="1:8">
      <c r="A9" s="25">
        <v>6</v>
      </c>
      <c r="B9" s="31" t="s">
        <v>1354</v>
      </c>
      <c r="C9" s="31" t="s">
        <v>1970</v>
      </c>
      <c r="D9" s="25" t="s">
        <v>1351</v>
      </c>
      <c r="E9" s="31" t="s">
        <v>2183</v>
      </c>
      <c r="F9" s="34">
        <v>226.904</v>
      </c>
      <c r="G9" s="63">
        <v>45366</v>
      </c>
      <c r="H9" s="63">
        <v>45455</v>
      </c>
    </row>
    <row r="10" s="7" customFormat="1" ht="106.2" spans="1:8">
      <c r="A10" s="25">
        <v>7</v>
      </c>
      <c r="B10" s="31" t="s">
        <v>1354</v>
      </c>
      <c r="C10" s="31" t="s">
        <v>1972</v>
      </c>
      <c r="D10" s="33" t="s">
        <v>1321</v>
      </c>
      <c r="E10" s="31" t="s">
        <v>2184</v>
      </c>
      <c r="F10" s="34">
        <v>739.782871</v>
      </c>
      <c r="G10" s="63">
        <v>45366</v>
      </c>
      <c r="H10" s="63">
        <v>45596</v>
      </c>
    </row>
    <row r="11" s="7" customFormat="1" ht="106.2" spans="1:8">
      <c r="A11" s="25">
        <v>8</v>
      </c>
      <c r="B11" s="31" t="s">
        <v>1354</v>
      </c>
      <c r="C11" s="31" t="s">
        <v>1857</v>
      </c>
      <c r="D11" s="25" t="s">
        <v>1471</v>
      </c>
      <c r="E11" s="31"/>
      <c r="F11" s="34">
        <v>264.179104</v>
      </c>
      <c r="G11" s="63">
        <v>45371</v>
      </c>
      <c r="H11" s="63">
        <v>45555</v>
      </c>
    </row>
    <row r="12" s="7" customFormat="1" ht="70.8" spans="1:8">
      <c r="A12" s="25">
        <v>9</v>
      </c>
      <c r="B12" s="31" t="s">
        <v>1536</v>
      </c>
      <c r="C12" s="31" t="s">
        <v>1975</v>
      </c>
      <c r="D12" s="25" t="s">
        <v>1495</v>
      </c>
      <c r="E12" s="31" t="s">
        <v>2185</v>
      </c>
      <c r="F12" s="31">
        <v>1247.090639</v>
      </c>
      <c r="G12" s="63">
        <v>45399</v>
      </c>
      <c r="H12" s="63">
        <v>45549</v>
      </c>
    </row>
    <row r="13" s="7" customFormat="1" ht="106.2" spans="1:8">
      <c r="A13" s="25">
        <v>10</v>
      </c>
      <c r="B13" s="31" t="s">
        <v>1536</v>
      </c>
      <c r="C13" s="31" t="s">
        <v>1977</v>
      </c>
      <c r="D13" s="25" t="s">
        <v>1744</v>
      </c>
      <c r="E13" s="31" t="s">
        <v>2186</v>
      </c>
      <c r="F13" s="179">
        <v>1150.081701</v>
      </c>
      <c r="G13" s="63">
        <v>45382</v>
      </c>
      <c r="H13" s="63">
        <v>45532</v>
      </c>
    </row>
    <row r="14" s="7" customFormat="1" ht="70.8" spans="1:8">
      <c r="A14" s="25">
        <v>11</v>
      </c>
      <c r="B14" s="31" t="s">
        <v>1536</v>
      </c>
      <c r="C14" s="31" t="s">
        <v>1570</v>
      </c>
      <c r="D14" s="25" t="s">
        <v>1471</v>
      </c>
      <c r="E14" s="31" t="s">
        <v>2187</v>
      </c>
      <c r="F14" s="29">
        <v>1044.277485</v>
      </c>
      <c r="G14" s="63">
        <v>45443</v>
      </c>
      <c r="H14" s="63">
        <v>45547</v>
      </c>
    </row>
    <row r="15" s="7" customFormat="1" ht="106.2" spans="1:8">
      <c r="A15" s="25">
        <v>12</v>
      </c>
      <c r="B15" s="31" t="s">
        <v>1484</v>
      </c>
      <c r="C15" s="31" t="s">
        <v>1983</v>
      </c>
      <c r="D15" s="25" t="s">
        <v>1495</v>
      </c>
      <c r="E15" s="31" t="s">
        <v>2188</v>
      </c>
      <c r="F15" s="34">
        <v>1630.321105</v>
      </c>
      <c r="G15" s="63">
        <v>45392</v>
      </c>
      <c r="H15" s="63">
        <v>45521</v>
      </c>
    </row>
    <row r="16" s="7" customFormat="1" ht="106.2" spans="1:8">
      <c r="A16" s="25">
        <v>13</v>
      </c>
      <c r="B16" s="31" t="s">
        <v>1484</v>
      </c>
      <c r="C16" s="31" t="s">
        <v>2189</v>
      </c>
      <c r="D16" s="25" t="s">
        <v>1495</v>
      </c>
      <c r="E16" s="31" t="s">
        <v>2190</v>
      </c>
      <c r="F16" s="34">
        <v>184.551704</v>
      </c>
      <c r="G16" s="63">
        <v>45399</v>
      </c>
      <c r="H16" s="63">
        <v>45583</v>
      </c>
    </row>
    <row r="17" s="7" customFormat="1" ht="106.2" spans="1:8">
      <c r="A17" s="25">
        <v>14</v>
      </c>
      <c r="B17" s="31" t="s">
        <v>1484</v>
      </c>
      <c r="C17" s="31" t="s">
        <v>2191</v>
      </c>
      <c r="D17" s="25" t="s">
        <v>1471</v>
      </c>
      <c r="E17" s="31" t="s">
        <v>2192</v>
      </c>
      <c r="F17" s="34">
        <v>989.533558</v>
      </c>
      <c r="G17" s="63">
        <v>45399</v>
      </c>
      <c r="H17" s="63">
        <v>45583</v>
      </c>
    </row>
    <row r="18" s="7" customFormat="1" ht="106.2" spans="1:8">
      <c r="A18" s="25">
        <v>15</v>
      </c>
      <c r="B18" s="31" t="s">
        <v>1484</v>
      </c>
      <c r="C18" s="31" t="s">
        <v>2193</v>
      </c>
      <c r="D18" s="31" t="s">
        <v>1321</v>
      </c>
      <c r="E18" s="31" t="s">
        <v>2194</v>
      </c>
      <c r="F18" s="34">
        <v>382.264038</v>
      </c>
      <c r="G18" s="63">
        <v>45412</v>
      </c>
      <c r="H18" s="63">
        <v>45531</v>
      </c>
    </row>
    <row r="19" s="7" customFormat="1" ht="106.2" spans="1:8">
      <c r="A19" s="25">
        <v>16</v>
      </c>
      <c r="B19" s="31" t="s">
        <v>1484</v>
      </c>
      <c r="C19" s="31" t="s">
        <v>2195</v>
      </c>
      <c r="D19" s="31" t="s">
        <v>2196</v>
      </c>
      <c r="E19" s="31" t="s">
        <v>2197</v>
      </c>
      <c r="F19" s="34">
        <v>51.005345</v>
      </c>
      <c r="G19" s="63"/>
      <c r="H19" s="63"/>
    </row>
    <row r="20" s="7" customFormat="1" ht="106.2" spans="1:8">
      <c r="A20" s="25">
        <v>17</v>
      </c>
      <c r="B20" s="31" t="s">
        <v>1484</v>
      </c>
      <c r="C20" s="31" t="s">
        <v>1986</v>
      </c>
      <c r="D20" s="25" t="s">
        <v>1495</v>
      </c>
      <c r="E20" s="31" t="s">
        <v>2198</v>
      </c>
      <c r="F20" s="34">
        <v>221.951432</v>
      </c>
      <c r="G20" s="63">
        <v>45376</v>
      </c>
      <c r="H20" s="63">
        <v>45465</v>
      </c>
    </row>
    <row r="21" s="7" customFormat="1" ht="106.2" spans="1:8">
      <c r="A21" s="25">
        <v>18</v>
      </c>
      <c r="B21" s="31" t="s">
        <v>1759</v>
      </c>
      <c r="C21" s="31" t="s">
        <v>1990</v>
      </c>
      <c r="D21" s="25" t="s">
        <v>1769</v>
      </c>
      <c r="E21" s="31" t="s">
        <v>2199</v>
      </c>
      <c r="F21" s="34">
        <v>679.43961</v>
      </c>
      <c r="G21" s="63">
        <v>45379</v>
      </c>
      <c r="H21" s="63">
        <v>45528</v>
      </c>
    </row>
    <row r="22" s="7" customFormat="1" ht="106.2" spans="1:8">
      <c r="A22" s="25">
        <v>19</v>
      </c>
      <c r="B22" s="31" t="s">
        <v>1759</v>
      </c>
      <c r="C22" s="31" t="s">
        <v>1865</v>
      </c>
      <c r="D22" s="25" t="s">
        <v>1873</v>
      </c>
      <c r="E22" s="31"/>
      <c r="F22" s="34">
        <v>367.9857</v>
      </c>
      <c r="G22" s="63">
        <v>45375</v>
      </c>
      <c r="H22" s="63">
        <v>45443</v>
      </c>
    </row>
    <row r="23" s="9" customFormat="1" ht="70.8" spans="1:8">
      <c r="A23" s="25">
        <v>20</v>
      </c>
      <c r="B23" s="33" t="s">
        <v>1759</v>
      </c>
      <c r="C23" s="31" t="s">
        <v>1901</v>
      </c>
      <c r="D23" s="25" t="s">
        <v>1911</v>
      </c>
      <c r="E23" s="31" t="s">
        <v>2200</v>
      </c>
      <c r="F23" s="34">
        <v>1049.086361</v>
      </c>
      <c r="G23" s="63">
        <v>45377</v>
      </c>
      <c r="H23" s="63">
        <v>45526</v>
      </c>
    </row>
    <row r="24" s="7" customFormat="1" ht="106.2" spans="1:8">
      <c r="A24" s="25">
        <v>21</v>
      </c>
      <c r="B24" s="33" t="s">
        <v>1367</v>
      </c>
      <c r="C24" s="31" t="s">
        <v>1365</v>
      </c>
      <c r="D24" s="25" t="s">
        <v>1351</v>
      </c>
      <c r="E24" s="31" t="s">
        <v>2201</v>
      </c>
      <c r="F24" s="34">
        <v>181.853097</v>
      </c>
      <c r="G24" s="63">
        <v>45372</v>
      </c>
      <c r="H24" s="63">
        <v>45461</v>
      </c>
    </row>
    <row r="25" s="7" customFormat="1" ht="141.6" spans="1:8">
      <c r="A25" s="25">
        <v>22</v>
      </c>
      <c r="B25" s="31" t="s">
        <v>1367</v>
      </c>
      <c r="C25" s="31" t="s">
        <v>1996</v>
      </c>
      <c r="D25" s="25" t="s">
        <v>2202</v>
      </c>
      <c r="E25" s="31"/>
      <c r="F25" s="34">
        <v>84.7779</v>
      </c>
      <c r="G25" s="63">
        <v>45359</v>
      </c>
      <c r="H25" s="63">
        <v>45384</v>
      </c>
    </row>
    <row r="26" s="7" customFormat="1" ht="106.2" spans="1:8">
      <c r="A26" s="25">
        <v>23</v>
      </c>
      <c r="B26" s="31" t="s">
        <v>1367</v>
      </c>
      <c r="C26" s="31" t="s">
        <v>1998</v>
      </c>
      <c r="D26" s="31" t="s">
        <v>2203</v>
      </c>
      <c r="E26" s="31" t="s">
        <v>2204</v>
      </c>
      <c r="F26" s="31">
        <v>1401.905908</v>
      </c>
      <c r="G26" s="63">
        <v>45392</v>
      </c>
      <c r="H26" s="63">
        <v>45541</v>
      </c>
    </row>
    <row r="27" s="7" customFormat="1" ht="106.2" spans="1:8">
      <c r="A27" s="25">
        <v>24</v>
      </c>
      <c r="B27" s="33" t="s">
        <v>1380</v>
      </c>
      <c r="C27" s="31" t="s">
        <v>1378</v>
      </c>
      <c r="D27" s="25" t="s">
        <v>1387</v>
      </c>
      <c r="E27" s="31"/>
      <c r="F27" s="34">
        <v>35.862427</v>
      </c>
      <c r="G27" s="63">
        <v>45361</v>
      </c>
      <c r="H27" s="63">
        <v>45392</v>
      </c>
    </row>
    <row r="28" s="7" customFormat="1" ht="106.2" spans="1:8">
      <c r="A28" s="25">
        <v>25</v>
      </c>
      <c r="B28" s="33" t="s">
        <v>1380</v>
      </c>
      <c r="C28" s="31" t="s">
        <v>2001</v>
      </c>
      <c r="D28" s="25" t="s">
        <v>1450</v>
      </c>
      <c r="E28" s="31" t="s">
        <v>2205</v>
      </c>
      <c r="F28" s="34">
        <v>1227.290511</v>
      </c>
      <c r="G28" s="63">
        <v>45404</v>
      </c>
      <c r="H28" s="63">
        <v>45553</v>
      </c>
    </row>
    <row r="29" s="7" customFormat="1" ht="106.2" spans="1:8">
      <c r="A29" s="25">
        <v>26</v>
      </c>
      <c r="B29" s="31" t="s">
        <v>1380</v>
      </c>
      <c r="C29" s="31" t="s">
        <v>2003</v>
      </c>
      <c r="D29" s="25" t="s">
        <v>1351</v>
      </c>
      <c r="E29" s="31" t="s">
        <v>2206</v>
      </c>
      <c r="F29" s="34">
        <v>126.62641</v>
      </c>
      <c r="G29" s="63">
        <v>45365</v>
      </c>
      <c r="H29" s="63">
        <v>45444</v>
      </c>
    </row>
    <row r="30" s="7" customFormat="1" ht="106.2" spans="1:8">
      <c r="A30" s="25">
        <v>27</v>
      </c>
      <c r="B30" s="33" t="s">
        <v>1390</v>
      </c>
      <c r="C30" s="31" t="s">
        <v>1388</v>
      </c>
      <c r="D30" s="25" t="s">
        <v>1398</v>
      </c>
      <c r="E30" s="31"/>
      <c r="F30" s="34">
        <v>35.812</v>
      </c>
      <c r="G30" s="63">
        <v>45371</v>
      </c>
      <c r="H30" s="63">
        <v>45565</v>
      </c>
    </row>
    <row r="31" s="7" customFormat="1" ht="70.8" spans="1:9">
      <c r="A31" s="25">
        <v>28</v>
      </c>
      <c r="B31" s="25" t="s">
        <v>2207</v>
      </c>
      <c r="C31" s="31" t="s">
        <v>1521</v>
      </c>
      <c r="D31" s="25" t="s">
        <v>1495</v>
      </c>
      <c r="E31" s="31" t="s">
        <v>2208</v>
      </c>
      <c r="F31" s="34">
        <v>509.139687</v>
      </c>
      <c r="G31" s="63">
        <v>45391</v>
      </c>
      <c r="H31" s="63">
        <v>45596</v>
      </c>
      <c r="I31" s="264"/>
    </row>
    <row r="32" s="7" customFormat="1" ht="106.2" spans="1:9">
      <c r="A32" s="25">
        <v>29</v>
      </c>
      <c r="B32" s="31" t="s">
        <v>1390</v>
      </c>
      <c r="C32" s="31" t="s">
        <v>2209</v>
      </c>
      <c r="D32" s="25" t="s">
        <v>1471</v>
      </c>
      <c r="E32" s="31" t="s">
        <v>2210</v>
      </c>
      <c r="F32" s="34">
        <f>514.415682</f>
        <v>514.415682</v>
      </c>
      <c r="G32" s="76">
        <v>45392</v>
      </c>
      <c r="H32" s="76">
        <v>45565</v>
      </c>
      <c r="I32" s="264"/>
    </row>
    <row r="33" s="7" customFormat="1" ht="106.2" spans="1:9">
      <c r="A33" s="25">
        <v>30</v>
      </c>
      <c r="B33" s="31" t="s">
        <v>1390</v>
      </c>
      <c r="C33" s="31" t="s">
        <v>2211</v>
      </c>
      <c r="D33" s="31" t="s">
        <v>2212</v>
      </c>
      <c r="E33" s="31" t="s">
        <v>2213</v>
      </c>
      <c r="F33" s="34">
        <v>231.92957</v>
      </c>
      <c r="G33" s="76">
        <v>45392</v>
      </c>
      <c r="H33" s="76">
        <v>45565</v>
      </c>
      <c r="I33" s="264"/>
    </row>
    <row r="34" s="7" customFormat="1" ht="106.2" spans="1:9">
      <c r="A34" s="25">
        <v>31</v>
      </c>
      <c r="B34" s="31" t="s">
        <v>1390</v>
      </c>
      <c r="C34" s="31" t="s">
        <v>2214</v>
      </c>
      <c r="D34" s="31" t="s">
        <v>2212</v>
      </c>
      <c r="E34" s="31"/>
      <c r="F34" s="34">
        <v>23.0183</v>
      </c>
      <c r="G34" s="76">
        <v>45371</v>
      </c>
      <c r="H34" s="76">
        <v>45565</v>
      </c>
      <c r="I34" s="264"/>
    </row>
    <row r="35" s="7" customFormat="1" ht="70.8" spans="1:8">
      <c r="A35" s="25">
        <v>32</v>
      </c>
      <c r="B35" s="31" t="s">
        <v>1390</v>
      </c>
      <c r="C35" s="31" t="s">
        <v>1847</v>
      </c>
      <c r="D35" s="25" t="s">
        <v>2215</v>
      </c>
      <c r="E35" s="31"/>
      <c r="F35" s="34">
        <v>363.751825</v>
      </c>
      <c r="G35" s="63">
        <v>45356</v>
      </c>
      <c r="H35" s="63">
        <v>45535</v>
      </c>
    </row>
    <row r="36" s="7" customFormat="1" ht="106.2" spans="1:8">
      <c r="A36" s="25">
        <v>33</v>
      </c>
      <c r="B36" s="33" t="s">
        <v>1401</v>
      </c>
      <c r="C36" s="31" t="s">
        <v>1399</v>
      </c>
      <c r="D36" s="25" t="s">
        <v>1412</v>
      </c>
      <c r="E36" s="31" t="s">
        <v>2216</v>
      </c>
      <c r="F36" s="25">
        <v>235.302625</v>
      </c>
      <c r="G36" s="76">
        <v>45366</v>
      </c>
      <c r="H36" s="76">
        <v>45534</v>
      </c>
    </row>
    <row r="37" s="7" customFormat="1" ht="106.2" spans="1:8">
      <c r="A37" s="25">
        <v>34</v>
      </c>
      <c r="B37" s="31" t="s">
        <v>1401</v>
      </c>
      <c r="C37" s="31" t="s">
        <v>2217</v>
      </c>
      <c r="D37" s="31" t="s">
        <v>2203</v>
      </c>
      <c r="E37" s="31" t="s">
        <v>2218</v>
      </c>
      <c r="F37" s="34">
        <v>477.115256</v>
      </c>
      <c r="G37" s="76">
        <v>45399</v>
      </c>
      <c r="H37" s="76">
        <v>45513</v>
      </c>
    </row>
    <row r="38" s="7" customFormat="1" ht="106.2" spans="1:8">
      <c r="A38" s="25">
        <v>35</v>
      </c>
      <c r="B38" s="31" t="s">
        <v>1401</v>
      </c>
      <c r="C38" s="31" t="s">
        <v>2219</v>
      </c>
      <c r="D38" s="31" t="s">
        <v>2212</v>
      </c>
      <c r="E38" s="31" t="s">
        <v>2220</v>
      </c>
      <c r="F38" s="25">
        <v>269.583441</v>
      </c>
      <c r="G38" s="76">
        <v>45395</v>
      </c>
      <c r="H38" s="76">
        <v>45508</v>
      </c>
    </row>
    <row r="39" s="7" customFormat="1" ht="106.2" spans="1:8">
      <c r="A39" s="25">
        <v>36</v>
      </c>
      <c r="B39" s="31" t="s">
        <v>1401</v>
      </c>
      <c r="C39" s="31" t="s">
        <v>2221</v>
      </c>
      <c r="D39" s="31" t="s">
        <v>2212</v>
      </c>
      <c r="E39" s="31" t="s">
        <v>2222</v>
      </c>
      <c r="F39" s="25">
        <v>178.934701</v>
      </c>
      <c r="G39" s="76">
        <v>45422</v>
      </c>
      <c r="H39" s="76">
        <v>45511</v>
      </c>
    </row>
    <row r="40" s="7" customFormat="1" ht="141.6" spans="1:8">
      <c r="A40" s="25">
        <v>37</v>
      </c>
      <c r="B40" s="31" t="s">
        <v>1401</v>
      </c>
      <c r="C40" s="31" t="s">
        <v>2223</v>
      </c>
      <c r="D40" s="31" t="s">
        <v>2224</v>
      </c>
      <c r="E40" s="31" t="s">
        <v>2225</v>
      </c>
      <c r="F40" s="34">
        <v>583.350139</v>
      </c>
      <c r="G40" s="76">
        <v>45378</v>
      </c>
      <c r="H40" s="76">
        <v>45541</v>
      </c>
    </row>
    <row r="41" s="7" customFormat="1" ht="106.2" spans="1:8">
      <c r="A41" s="25">
        <v>38</v>
      </c>
      <c r="B41" s="31" t="s">
        <v>1401</v>
      </c>
      <c r="C41" s="31" t="s">
        <v>2010</v>
      </c>
      <c r="D41" s="25" t="s">
        <v>1757</v>
      </c>
      <c r="E41" s="31" t="s">
        <v>2226</v>
      </c>
      <c r="F41" s="34">
        <v>417.371049</v>
      </c>
      <c r="G41" s="63">
        <v>45376</v>
      </c>
      <c r="H41" s="63">
        <v>45535</v>
      </c>
    </row>
    <row r="42" s="7" customFormat="1" ht="106.2" spans="1:8">
      <c r="A42" s="25">
        <v>39</v>
      </c>
      <c r="B42" s="31" t="s">
        <v>1401</v>
      </c>
      <c r="C42" s="31" t="s">
        <v>2012</v>
      </c>
      <c r="D42" s="31" t="s">
        <v>2227</v>
      </c>
      <c r="E42" s="31"/>
      <c r="F42" s="34">
        <v>15.766087</v>
      </c>
      <c r="G42" s="63">
        <v>45392</v>
      </c>
      <c r="H42" s="63">
        <v>45442</v>
      </c>
    </row>
    <row r="43" s="7" customFormat="1" ht="70.8" spans="1:8">
      <c r="A43" s="25">
        <v>40</v>
      </c>
      <c r="B43" s="31" t="s">
        <v>1401</v>
      </c>
      <c r="C43" s="31" t="s">
        <v>1886</v>
      </c>
      <c r="D43" s="25" t="s">
        <v>1893</v>
      </c>
      <c r="E43" s="31"/>
      <c r="F43" s="34">
        <v>213.282052</v>
      </c>
      <c r="G43" s="63">
        <v>45356</v>
      </c>
      <c r="H43" s="63">
        <v>45425</v>
      </c>
    </row>
    <row r="44" s="7" customFormat="1" ht="106.2" spans="1:8">
      <c r="A44" s="25">
        <v>41</v>
      </c>
      <c r="B44" s="31" t="s">
        <v>1509</v>
      </c>
      <c r="C44" s="31" t="s">
        <v>2015</v>
      </c>
      <c r="D44" s="25" t="s">
        <v>1471</v>
      </c>
      <c r="E44" s="31" t="s">
        <v>2228</v>
      </c>
      <c r="F44" s="31">
        <v>272.092405</v>
      </c>
      <c r="G44" s="63">
        <v>45402</v>
      </c>
      <c r="H44" s="63">
        <v>45581</v>
      </c>
    </row>
    <row r="45" s="7" customFormat="1" ht="70.8" spans="1:8">
      <c r="A45" s="25">
        <v>42</v>
      </c>
      <c r="B45" s="31" t="s">
        <v>1829</v>
      </c>
      <c r="C45" s="31" t="s">
        <v>2017</v>
      </c>
      <c r="D45" s="25" t="s">
        <v>1840</v>
      </c>
      <c r="E45" s="31" t="s">
        <v>2229</v>
      </c>
      <c r="F45" s="34">
        <v>312.5</v>
      </c>
      <c r="G45" s="63">
        <v>45376</v>
      </c>
      <c r="H45" s="63">
        <v>45493</v>
      </c>
    </row>
    <row r="46" s="7" customFormat="1" ht="70.8" spans="1:8">
      <c r="A46" s="25">
        <v>43</v>
      </c>
      <c r="B46" s="31" t="s">
        <v>1829</v>
      </c>
      <c r="C46" s="31" t="s">
        <v>1874</v>
      </c>
      <c r="D46" s="25" t="s">
        <v>1471</v>
      </c>
      <c r="E46" s="31" t="s">
        <v>2230</v>
      </c>
      <c r="F46" s="34">
        <v>119.785853</v>
      </c>
      <c r="G46" s="63">
        <v>45366</v>
      </c>
      <c r="H46" s="34"/>
    </row>
    <row r="47" s="9" customFormat="1" ht="70.8" spans="1:8">
      <c r="A47" s="25">
        <v>44</v>
      </c>
      <c r="B47" s="31" t="s">
        <v>1332</v>
      </c>
      <c r="C47" s="31" t="s">
        <v>1919</v>
      </c>
      <c r="D47" s="25" t="s">
        <v>1495</v>
      </c>
      <c r="E47" s="31"/>
      <c r="F47" s="34">
        <v>70.873319</v>
      </c>
      <c r="G47" s="63">
        <v>45377</v>
      </c>
      <c r="H47" s="63">
        <v>45446</v>
      </c>
    </row>
    <row r="48" s="7" customFormat="1" ht="70.8" spans="1:8">
      <c r="A48" s="25">
        <v>45</v>
      </c>
      <c r="B48" s="33" t="s">
        <v>1415</v>
      </c>
      <c r="C48" s="31" t="s">
        <v>1413</v>
      </c>
      <c r="D48" s="25" t="s">
        <v>1426</v>
      </c>
      <c r="E48" s="31" t="s">
        <v>2231</v>
      </c>
      <c r="F48" s="34">
        <v>3135.259334</v>
      </c>
      <c r="G48" s="63">
        <v>45366</v>
      </c>
      <c r="H48" s="63">
        <v>45534</v>
      </c>
    </row>
    <row r="49" s="7" customFormat="1" ht="70.8" spans="1:8">
      <c r="A49" s="25">
        <v>46</v>
      </c>
      <c r="B49" s="33" t="s">
        <v>1415</v>
      </c>
      <c r="C49" s="31" t="s">
        <v>1427</v>
      </c>
      <c r="D49" s="31" t="s">
        <v>2232</v>
      </c>
      <c r="E49" s="31" t="s">
        <v>2233</v>
      </c>
      <c r="F49" s="29">
        <v>1730.043447</v>
      </c>
      <c r="G49" s="262">
        <v>45432</v>
      </c>
      <c r="H49" s="29"/>
    </row>
    <row r="50" s="7" customFormat="1" ht="70.8" spans="1:8">
      <c r="A50" s="25">
        <v>47</v>
      </c>
      <c r="B50" s="31" t="s">
        <v>1548</v>
      </c>
      <c r="C50" s="249" t="s">
        <v>1546</v>
      </c>
      <c r="D50" s="25" t="s">
        <v>2234</v>
      </c>
      <c r="E50" s="249" t="s">
        <v>2235</v>
      </c>
      <c r="F50" s="34">
        <v>1288.958537</v>
      </c>
      <c r="G50" s="63">
        <v>45438</v>
      </c>
      <c r="H50" s="63">
        <v>45611</v>
      </c>
    </row>
    <row r="51" s="7" customFormat="1" ht="70.8" spans="1:10">
      <c r="A51" s="25">
        <v>48</v>
      </c>
      <c r="B51" s="31" t="s">
        <v>1548</v>
      </c>
      <c r="C51" s="28" t="s">
        <v>2236</v>
      </c>
      <c r="D51" s="25" t="s">
        <v>1569</v>
      </c>
      <c r="E51" s="28" t="s">
        <v>2237</v>
      </c>
      <c r="F51" s="29">
        <v>448.910585</v>
      </c>
      <c r="G51" s="63">
        <v>45377</v>
      </c>
      <c r="H51" s="63">
        <v>45473</v>
      </c>
      <c r="I51" s="265"/>
      <c r="J51" s="184"/>
    </row>
    <row r="52" s="7" customFormat="1" ht="70.8" spans="1:8">
      <c r="A52" s="25">
        <v>49</v>
      </c>
      <c r="B52" s="31" t="s">
        <v>1581</v>
      </c>
      <c r="C52" s="31" t="s">
        <v>2238</v>
      </c>
      <c r="D52" s="25" t="s">
        <v>1471</v>
      </c>
      <c r="E52" s="31" t="s">
        <v>2239</v>
      </c>
      <c r="F52" s="29">
        <v>2297.918037</v>
      </c>
      <c r="G52" s="63">
        <v>45400</v>
      </c>
      <c r="H52" s="63">
        <v>45601</v>
      </c>
    </row>
    <row r="53" s="7" customFormat="1" ht="70.8" spans="1:8">
      <c r="A53" s="25">
        <v>50</v>
      </c>
      <c r="B53" s="31" t="s">
        <v>1581</v>
      </c>
      <c r="C53" s="31" t="s">
        <v>2028</v>
      </c>
      <c r="D53" s="25" t="s">
        <v>2240</v>
      </c>
      <c r="E53" s="31" t="s">
        <v>2241</v>
      </c>
      <c r="F53" s="34">
        <v>7764.470585</v>
      </c>
      <c r="G53" s="63">
        <v>45435</v>
      </c>
      <c r="H53" s="34"/>
    </row>
    <row r="54" s="7" customFormat="1" ht="70.8" spans="1:8">
      <c r="A54" s="25">
        <v>51</v>
      </c>
      <c r="B54" s="31" t="s">
        <v>1612</v>
      </c>
      <c r="C54" s="31" t="s">
        <v>2242</v>
      </c>
      <c r="D54" s="263" t="s">
        <v>2243</v>
      </c>
      <c r="E54" s="31" t="s">
        <v>2244</v>
      </c>
      <c r="F54" s="34">
        <v>1029.004149</v>
      </c>
      <c r="G54" s="63">
        <v>45381</v>
      </c>
      <c r="H54" s="63">
        <v>45483</v>
      </c>
    </row>
    <row r="55" s="7" customFormat="1" ht="70.8" spans="1:8">
      <c r="A55" s="25">
        <v>52</v>
      </c>
      <c r="B55" s="31" t="s">
        <v>1612</v>
      </c>
      <c r="C55" s="31" t="s">
        <v>2245</v>
      </c>
      <c r="D55" s="263" t="s">
        <v>2246</v>
      </c>
      <c r="E55" s="31" t="s">
        <v>2247</v>
      </c>
      <c r="F55" s="34">
        <f>832.37773</f>
        <v>832.37773</v>
      </c>
      <c r="G55" s="63">
        <v>45381</v>
      </c>
      <c r="H55" s="63">
        <v>45483</v>
      </c>
    </row>
    <row r="56" s="7" customFormat="1" ht="70.8" spans="1:8">
      <c r="A56" s="25">
        <v>53</v>
      </c>
      <c r="B56" s="31" t="s">
        <v>1612</v>
      </c>
      <c r="C56" s="31" t="s">
        <v>2248</v>
      </c>
      <c r="D56" s="263" t="s">
        <v>2249</v>
      </c>
      <c r="E56" s="31" t="s">
        <v>2250</v>
      </c>
      <c r="F56" s="34">
        <v>733.425121</v>
      </c>
      <c r="G56" s="63">
        <v>45381</v>
      </c>
      <c r="H56" s="63">
        <v>45483</v>
      </c>
    </row>
    <row r="57" s="7" customFormat="1" ht="70.8" spans="1:8">
      <c r="A57" s="25">
        <v>54</v>
      </c>
      <c r="B57" s="31" t="s">
        <v>1612</v>
      </c>
      <c r="C57" s="31" t="s">
        <v>1700</v>
      </c>
      <c r="D57" s="263" t="s">
        <v>2251</v>
      </c>
      <c r="E57" s="31" t="s">
        <v>2252</v>
      </c>
      <c r="F57" s="34">
        <v>782.331294</v>
      </c>
      <c r="G57" s="63">
        <v>45381</v>
      </c>
      <c r="H57" s="63">
        <v>45483</v>
      </c>
    </row>
    <row r="58" s="8" customFormat="1" ht="70.8" spans="1:8">
      <c r="A58" s="25">
        <v>55</v>
      </c>
      <c r="B58" s="31" t="s">
        <v>1612</v>
      </c>
      <c r="C58" s="31" t="s">
        <v>1894</v>
      </c>
      <c r="D58" s="25" t="s">
        <v>1471</v>
      </c>
      <c r="E58" s="31"/>
      <c r="F58" s="34">
        <v>362.46397</v>
      </c>
      <c r="G58" s="63">
        <v>45355</v>
      </c>
      <c r="H58" s="34"/>
    </row>
    <row r="59" s="6" customFormat="1" ht="70.8" spans="1:8">
      <c r="A59" s="25">
        <v>56</v>
      </c>
      <c r="B59" s="31" t="s">
        <v>1309</v>
      </c>
      <c r="C59" s="31" t="s">
        <v>1307</v>
      </c>
      <c r="D59" s="117" t="s">
        <v>1321</v>
      </c>
      <c r="E59" s="31" t="s">
        <v>2253</v>
      </c>
      <c r="F59" s="28" t="s">
        <v>2036</v>
      </c>
      <c r="G59" s="63">
        <v>45400</v>
      </c>
      <c r="H59" s="63">
        <v>45581</v>
      </c>
    </row>
    <row r="60" s="9" customFormat="1" ht="70.8" spans="1:8">
      <c r="A60" s="25">
        <v>57</v>
      </c>
      <c r="B60" s="33" t="s">
        <v>1926</v>
      </c>
      <c r="C60" s="33" t="s">
        <v>1925</v>
      </c>
      <c r="D60" s="25" t="s">
        <v>2254</v>
      </c>
      <c r="E60" s="33" t="s">
        <v>2255</v>
      </c>
      <c r="F60" s="34">
        <v>137.959528</v>
      </c>
      <c r="G60" s="63">
        <v>45427</v>
      </c>
      <c r="H60" s="63">
        <v>45519</v>
      </c>
    </row>
    <row r="61" s="9" customFormat="1" ht="70.8" spans="1:8">
      <c r="A61" s="25">
        <v>58</v>
      </c>
      <c r="B61" s="33" t="s">
        <v>1938</v>
      </c>
      <c r="C61" s="33" t="s">
        <v>1936</v>
      </c>
      <c r="D61" s="25" t="s">
        <v>2256</v>
      </c>
      <c r="E61" s="33" t="s">
        <v>2257</v>
      </c>
      <c r="F61" s="34">
        <v>198.75</v>
      </c>
      <c r="G61" s="63">
        <v>45420</v>
      </c>
      <c r="H61" s="63">
        <v>45481</v>
      </c>
    </row>
    <row r="62" ht="297" customHeight="1"/>
  </sheetData>
  <autoFilter xmlns:etc="http://www.wps.cn/officeDocument/2017/etCustomData" ref="A3:J61" etc:filterBottomFollowUsedRange="0">
    <extLst/>
  </autoFilter>
  <mergeCells count="2">
    <mergeCell ref="A1:H1"/>
    <mergeCell ref="A3:C3"/>
  </mergeCells>
  <conditionalFormatting sqref="C49:E49">
    <cfRule type="duplicateValues" dxfId="0" priority="6"/>
  </conditionalFormatting>
  <conditionalFormatting sqref="C11 E11 C22 E22 E35 C35 E43 C43 E46 C46 C58 E58">
    <cfRule type="expression" dxfId="1" priority="7">
      <formula>AND(SUMPRODUCT(IFERROR(1*(($C$11&amp;"x")=(C11&amp;"x")),0))+SUMPRODUCT(IFERROR(1*(($E$11&amp;"x")=(C11&amp;"x")),0))+SUMPRODUCT(IFERROR(1*(($C$22&amp;"x")=(C11&amp;"x")),0))+SUMPRODUCT(IFERROR(1*(($E$22&amp;"x")=(C11&amp;"x")),0))+SUMPRODUCT(IFERROR(1*(($E$35&amp;"x")=(C11&amp;"x")),0))+SUMPRODUCT(IFERROR(1*(($C$35&amp;"x")=(C11&amp;"x")),0))+SUMPRODUCT(IFERROR(1*(($E$43&amp;"x")=(C11&amp;"x")),0))+SUMPRODUCT(IFERROR(1*(($C$43&amp;"x")=(C11&amp;"x")),0))+SUMPRODUCT(IFERROR(1*(($E$46&amp;"x")=(C11&amp;"x")),0))+SUMPRODUCT(IFERROR(1*(($C$46&amp;"x")=(C11&amp;"x")),0))+SUMPRODUCT(IFERROR(1*(($C$58&amp;"x")=(C11&amp;"x")),0))+SUMPRODUCT(IFERROR(1*(($E$58&amp;"x")=(C11&amp;"x")),0))&gt;1,NOT(ISBLANK(C11)))</formula>
    </cfRule>
  </conditionalFormatting>
  <conditionalFormatting sqref="C14 E14">
    <cfRule type="duplicateValues" dxfId="0" priority="5"/>
  </conditionalFormatting>
  <conditionalFormatting sqref="C23 E23">
    <cfRule type="duplicateValues" dxfId="0" priority="4"/>
  </conditionalFormatting>
  <conditionalFormatting sqref="C47 E47">
    <cfRule type="duplicateValues" dxfId="0" priority="3"/>
  </conditionalFormatting>
  <conditionalFormatting sqref="C60 E60">
    <cfRule type="duplicateValues" dxfId="0" priority="2"/>
  </conditionalFormatting>
  <conditionalFormatting sqref="C61 E61">
    <cfRule type="duplicateValues" dxfId="0" priority="1"/>
  </conditionalFormatting>
  <pageMargins left="0.314583333333333" right="0.196527777777778" top="0.393055555555556" bottom="0.0784722222222222" header="0.393055555555556" footer="0.314583333333333"/>
  <pageSetup paperSize="8" scale="34"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43"/>
  <sheetViews>
    <sheetView zoomScale="30" zoomScaleNormal="30" workbookViewId="0">
      <pane ySplit="3" topLeftCell="A11"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4" width="39.2592592592593" style="11" customWidth="1"/>
    <col min="5" max="5" width="39.2592592592593" style="11" hidden="1" customWidth="1"/>
    <col min="6" max="7" width="39.2592592592593" style="11" customWidth="1"/>
    <col min="8" max="8" width="37.5" style="11" customWidth="1"/>
    <col min="9" max="9" width="31.8518518518519" style="11" customWidth="1"/>
    <col min="10" max="10" width="24.2777777777778" style="11" customWidth="1"/>
    <col min="11" max="11" width="28.8888888888889" style="11" customWidth="1"/>
    <col min="12" max="12" width="33.7037037037037" style="11" customWidth="1"/>
    <col min="13" max="13" width="96.6666666666667" style="10" customWidth="1"/>
    <col min="14" max="14" width="44.4444444444444" style="10" hidden="1" customWidth="1"/>
    <col min="15" max="15" width="34.4444444444444" style="188" hidden="1" customWidth="1"/>
    <col min="16" max="18" width="34.4444444444444" style="9" hidden="1" customWidth="1"/>
    <col min="19" max="32" width="10" style="9" hidden="1" customWidth="1"/>
    <col min="33" max="33" width="35" style="9" hidden="1" customWidth="1"/>
    <col min="34" max="34" width="34.4444444444444" style="9"/>
    <col min="35" max="16384" width="10" style="9"/>
  </cols>
  <sheetData>
    <row r="1" s="4" customFormat="1" ht="139" customHeight="1" spans="1:15">
      <c r="A1" s="247" t="s">
        <v>2126</v>
      </c>
      <c r="B1" s="247"/>
      <c r="C1" s="247"/>
      <c r="D1" s="247"/>
      <c r="E1" s="247"/>
      <c r="F1" s="247"/>
      <c r="G1" s="247"/>
      <c r="H1" s="247"/>
      <c r="I1" s="247"/>
      <c r="J1" s="247"/>
      <c r="K1" s="247"/>
      <c r="L1" s="247"/>
      <c r="M1" s="247"/>
      <c r="N1" s="247"/>
      <c r="O1" s="10"/>
    </row>
    <row r="2" s="4" customFormat="1" ht="108" customHeight="1" spans="1:15">
      <c r="A2" s="166" t="s">
        <v>1261</v>
      </c>
      <c r="B2" s="167" t="s">
        <v>2258</v>
      </c>
      <c r="C2" s="166" t="s">
        <v>1263</v>
      </c>
      <c r="D2" s="167" t="s">
        <v>1265</v>
      </c>
      <c r="E2" s="167" t="s">
        <v>2259</v>
      </c>
      <c r="F2" s="167" t="s">
        <v>2260</v>
      </c>
      <c r="G2" s="167" t="s">
        <v>2261</v>
      </c>
      <c r="H2" s="167" t="s">
        <v>1266</v>
      </c>
      <c r="I2" s="167" t="s">
        <v>1267</v>
      </c>
      <c r="J2" s="167" t="s">
        <v>1268</v>
      </c>
      <c r="K2" s="167" t="s">
        <v>2262</v>
      </c>
      <c r="L2" s="167" t="s">
        <v>2263</v>
      </c>
      <c r="M2" s="167" t="s">
        <v>2264</v>
      </c>
      <c r="N2" s="167" t="s">
        <v>2265</v>
      </c>
      <c r="O2" s="250" t="s">
        <v>2266</v>
      </c>
    </row>
    <row r="3" s="4" customFormat="1" ht="218" customHeight="1" spans="1:15">
      <c r="A3" s="169"/>
      <c r="B3" s="170"/>
      <c r="C3" s="169"/>
      <c r="D3" s="170"/>
      <c r="E3" s="167"/>
      <c r="F3" s="167"/>
      <c r="G3" s="167"/>
      <c r="H3" s="170"/>
      <c r="I3" s="170"/>
      <c r="J3" s="170"/>
      <c r="K3" s="167"/>
      <c r="L3" s="167"/>
      <c r="M3" s="170"/>
      <c r="N3" s="167"/>
      <c r="O3" s="250"/>
    </row>
    <row r="4" s="5" customFormat="1" ht="96" customHeight="1" spans="1:33">
      <c r="A4" s="248" t="s">
        <v>2267</v>
      </c>
      <c r="B4" s="248"/>
      <c r="C4" s="248"/>
      <c r="D4" s="56">
        <f t="shared" ref="D4:I4" si="0">SUM(D7,D10,D14,D17,D20,D22,D24,D27,D30,D33,D36,D39,D41,D42)</f>
        <v>45429.44</v>
      </c>
      <c r="E4" s="56">
        <f t="shared" si="0"/>
        <v>38963.366176</v>
      </c>
      <c r="F4" s="56">
        <f t="shared" si="0"/>
        <v>36638.193651</v>
      </c>
      <c r="G4" s="56">
        <f t="shared" si="0"/>
        <v>2316.91</v>
      </c>
      <c r="H4" s="56">
        <f t="shared" si="0"/>
        <v>36772.39</v>
      </c>
      <c r="I4" s="56">
        <f t="shared" si="0"/>
        <v>11019.486214</v>
      </c>
      <c r="J4" s="180">
        <f>I4/H4</f>
        <v>0.299667392138504</v>
      </c>
      <c r="K4" s="56"/>
      <c r="L4" s="56">
        <f>SUM(L7,L10,L14,L17,L20,L22,L24,L27,L30,L33,L36,L39,L41,L42)</f>
        <v>1750.330405</v>
      </c>
      <c r="M4" s="180"/>
      <c r="N4" s="56" t="e">
        <f>SUM(N7,N10,N14,N17,N20,N22,N24,N27,N30,#REF!,#REF!,#REF!,N33,N36,N39,#REF!,N41,#REF!,N42,#REF!,#REF!,#REF!,#REF!,#REF!,#REF!,#REF!)</f>
        <v>#REF!</v>
      </c>
      <c r="O4" s="49"/>
      <c r="AG4" s="258"/>
    </row>
    <row r="5" s="7" customFormat="1" ht="212" customHeight="1" spans="1:15">
      <c r="A5" s="25">
        <v>1</v>
      </c>
      <c r="B5" s="31" t="s">
        <v>1338</v>
      </c>
      <c r="C5" s="31" t="s">
        <v>1963</v>
      </c>
      <c r="D5" s="199">
        <v>720</v>
      </c>
      <c r="E5" s="199">
        <v>612.761927</v>
      </c>
      <c r="F5" s="199">
        <f>VLOOKUP(C5,'资金支付 (5.27)'!C:F,4,FALSE)</f>
        <v>577.625505</v>
      </c>
      <c r="G5" s="199">
        <v>53</v>
      </c>
      <c r="H5" s="199">
        <v>654.7</v>
      </c>
      <c r="I5" s="30">
        <f>VLOOKUP(C5,'资金支付 (5.27)'!C:I,7,FALSE)</f>
        <v>371.848004</v>
      </c>
      <c r="J5" s="24">
        <f t="shared" ref="J5:J32" si="1">SUM(I5:I5)/SUM(H5:H5)</f>
        <v>0.567967013899496</v>
      </c>
      <c r="K5" s="24">
        <f>VLOOKUP(C5,'资金支付 (5.27)'!C:K,9,FALSE)</f>
        <v>0.6</v>
      </c>
      <c r="L5" s="251">
        <f t="shared" ref="L5:L9" si="2">H5-F5-G5</f>
        <v>24.0744950000001</v>
      </c>
      <c r="M5" s="210" t="str">
        <f>VLOOKUP(C5,'资金支付 (5.27)'!C:M,11,FALSE)</f>
        <v>已于3月30日与新疆水夫建筑工程有限公司签订合同，4月11日已办理施工许可证，目前正在做1号商业楼一层梁绑扎钢筋及支模板，2号商业楼二层搭架子，工程形象进度44%。</v>
      </c>
      <c r="N5" s="209"/>
      <c r="O5" s="252"/>
    </row>
    <row r="6" s="7" customFormat="1" ht="324" customHeight="1" spans="1:33">
      <c r="A6" s="25">
        <v>2</v>
      </c>
      <c r="B6" s="31" t="s">
        <v>1338</v>
      </c>
      <c r="C6" s="31" t="s">
        <v>1967</v>
      </c>
      <c r="D6" s="30">
        <v>600</v>
      </c>
      <c r="E6" s="30">
        <v>526.911019</v>
      </c>
      <c r="F6" s="199">
        <f>VLOOKUP(C6,'资金支付 (5.27)'!C:F,4,FALSE)</f>
        <v>481.270831</v>
      </c>
      <c r="G6" s="30">
        <v>41.4</v>
      </c>
      <c r="H6" s="30">
        <v>550.03</v>
      </c>
      <c r="I6" s="30">
        <f>VLOOKUP(C6,'资金支付 (5.27)'!C:I,7,FALSE)</f>
        <v>433.02051</v>
      </c>
      <c r="J6" s="24">
        <f t="shared" si="1"/>
        <v>0.787267076341291</v>
      </c>
      <c r="K6" s="24">
        <f>VLOOKUP(C6,'资金支付 (5.27)'!C:K,9,FALSE)</f>
        <v>0.85</v>
      </c>
      <c r="L6" s="23">
        <f t="shared" si="2"/>
        <v>27.359169</v>
      </c>
      <c r="M6" s="210" t="str">
        <f>VLOOKUP(C6,'资金支付 (5.27)'!C:M,11,FALSE)</f>
        <v>已于3月20日与新疆神龙建设工程有限责任公司签订合同，目前已完成Dn300主管道开挖与埋设、全部检查井和闸阀井安装、降水井55个、PE压力管1940米、接入户管138户、导流槽146个、提升泵开挖埋设2个、沥青路面恢复、混凝土路面恢复；工程形象进度为93%。</v>
      </c>
      <c r="N6" s="209"/>
      <c r="O6" s="252"/>
      <c r="AG6" s="7">
        <f>F6*0.2</f>
        <v>96.2541662</v>
      </c>
    </row>
    <row r="7" s="7" customFormat="1" ht="120" customHeight="1" spans="1:15">
      <c r="A7" s="22" t="s">
        <v>2268</v>
      </c>
      <c r="B7" s="22"/>
      <c r="C7" s="22"/>
      <c r="D7" s="202">
        <f t="shared" ref="D7:I7" si="3">SUM(D5:D6)</f>
        <v>1320</v>
      </c>
      <c r="E7" s="202">
        <f t="shared" si="3"/>
        <v>1139.672946</v>
      </c>
      <c r="F7" s="202">
        <f t="shared" si="3"/>
        <v>1058.896336</v>
      </c>
      <c r="G7" s="202">
        <f t="shared" si="3"/>
        <v>94.4</v>
      </c>
      <c r="H7" s="202">
        <f t="shared" si="3"/>
        <v>1204.73</v>
      </c>
      <c r="I7" s="202">
        <f t="shared" si="3"/>
        <v>804.868514</v>
      </c>
      <c r="J7" s="180">
        <f t="shared" si="1"/>
        <v>0.668090372116574</v>
      </c>
      <c r="K7" s="212"/>
      <c r="L7" s="212">
        <f>SUM(L5:L6)</f>
        <v>51.4336640000001</v>
      </c>
      <c r="M7" s="213"/>
      <c r="N7" s="214">
        <f>SUM(N5:N6)</f>
        <v>0</v>
      </c>
      <c r="O7" s="252"/>
    </row>
    <row r="8" s="7" customFormat="1" ht="282" customHeight="1" spans="1:33">
      <c r="A8" s="25">
        <v>3</v>
      </c>
      <c r="B8" s="33" t="s">
        <v>1354</v>
      </c>
      <c r="C8" s="31" t="s">
        <v>1352</v>
      </c>
      <c r="D8" s="33">
        <v>530</v>
      </c>
      <c r="E8" s="94">
        <v>457.968082</v>
      </c>
      <c r="F8" s="199">
        <f>VLOOKUP(C8,'资金支付 (5.27)'!C:F,4,FALSE)</f>
        <v>446.21653</v>
      </c>
      <c r="G8" s="33">
        <v>32.5</v>
      </c>
      <c r="H8" s="29">
        <v>420</v>
      </c>
      <c r="I8" s="30">
        <f>VLOOKUP(C8,'资金支付 (5.27)'!C:I,7,FALSE)</f>
        <v>286.071718</v>
      </c>
      <c r="J8" s="24">
        <f t="shared" si="1"/>
        <v>0.681123138095238</v>
      </c>
      <c r="K8" s="24">
        <f>VLOOKUP(C8,'资金支付 (5.27)'!C:K,9,FALSE)</f>
        <v>0.65</v>
      </c>
      <c r="L8" s="23">
        <f t="shared" si="2"/>
        <v>-58.71653</v>
      </c>
      <c r="M8" s="253" t="str">
        <f>VLOOKUP(C8,'资金支付 (5.27)'!C:M,11,FALSE)</f>
        <v>已于3月20日与新疆忠浩建设工程有限公司签订合同，已完成4个沉砂池开挖、清水池4个商砼浇筑已回填，沉砂池混凝土浇筑3个，沉砂池4正在进行压顶混凝土浇筑，土地平整完成1800亩，泵房砌砖4个，滴灌管网开挖安装完成，阀门井、检查井、排水井安装已完成，高压线路电线杆已安装待拉线，工程形象进度90%。</v>
      </c>
      <c r="N8" s="209"/>
      <c r="O8" s="252"/>
      <c r="AG8" s="7">
        <f>F8*0.5</f>
        <v>223.108265</v>
      </c>
    </row>
    <row r="9" s="7" customFormat="1" ht="256" customHeight="1" spans="1:33">
      <c r="A9" s="25">
        <v>4</v>
      </c>
      <c r="B9" s="31" t="s">
        <v>1354</v>
      </c>
      <c r="C9" s="31" t="s">
        <v>1972</v>
      </c>
      <c r="D9" s="34">
        <v>1000</v>
      </c>
      <c r="E9" s="94">
        <v>824.512367</v>
      </c>
      <c r="F9" s="199">
        <f>VLOOKUP(C9,'资金支付 (5.27)'!C:F,4,FALSE)</f>
        <v>739.782871</v>
      </c>
      <c r="G9" s="34">
        <v>56.1</v>
      </c>
      <c r="H9" s="34">
        <v>935.04</v>
      </c>
      <c r="I9" s="30">
        <f>VLOOKUP(C9,'资金支付 (5.27)'!C:I,7,FALSE)</f>
        <v>545.896069</v>
      </c>
      <c r="J9" s="24">
        <f t="shared" si="1"/>
        <v>0.583821086798426</v>
      </c>
      <c r="K9" s="24">
        <f>VLOOKUP(C9,'资金支付 (5.27)'!C:K,9,FALSE)</f>
        <v>0.7</v>
      </c>
      <c r="L9" s="23">
        <f t="shared" si="2"/>
        <v>139.157129</v>
      </c>
      <c r="M9" s="210" t="str">
        <f>VLOOKUP(C9,'资金支付 (5.27)'!C:M,11,FALSE)</f>
        <v>已于3月15日与新疆神龙建设工程有限责任公司签订合同，已完成主管网安装7500米左右 检查井安装254个，降水井70个，井身井帽安装55个，过路钢套管138米，入户顶管402米，提升泵站安装1座，工程形象进度为80%。</v>
      </c>
      <c r="N9" s="209"/>
      <c r="O9" s="252"/>
      <c r="AG9" s="7">
        <f>F9*0.05</f>
        <v>36.98914355</v>
      </c>
    </row>
    <row r="10" s="7" customFormat="1" ht="106" customHeight="1" spans="1:15">
      <c r="A10" s="22" t="s">
        <v>2268</v>
      </c>
      <c r="B10" s="22"/>
      <c r="C10" s="22"/>
      <c r="D10" s="57">
        <f t="shared" ref="D10:I10" si="4">SUM(D8:D9)</f>
        <v>1530</v>
      </c>
      <c r="E10" s="57">
        <f t="shared" si="4"/>
        <v>1282.480449</v>
      </c>
      <c r="F10" s="57">
        <f t="shared" si="4"/>
        <v>1185.999401</v>
      </c>
      <c r="G10" s="57">
        <f t="shared" si="4"/>
        <v>88.6</v>
      </c>
      <c r="H10" s="57">
        <f t="shared" si="4"/>
        <v>1355.04</v>
      </c>
      <c r="I10" s="57">
        <f t="shared" si="4"/>
        <v>831.967787</v>
      </c>
      <c r="J10" s="180">
        <f t="shared" si="1"/>
        <v>0.613980241911678</v>
      </c>
      <c r="K10" s="57"/>
      <c r="L10" s="57">
        <f>SUM(L8:L9)</f>
        <v>80.440599</v>
      </c>
      <c r="M10" s="22"/>
      <c r="N10" s="215">
        <f>SUM(N8:N9)</f>
        <v>0</v>
      </c>
      <c r="O10" s="252"/>
    </row>
    <row r="11" s="7" customFormat="1" ht="352" customHeight="1" spans="1:33">
      <c r="A11" s="25">
        <v>5</v>
      </c>
      <c r="B11" s="31" t="s">
        <v>1536</v>
      </c>
      <c r="C11" s="31" t="s">
        <v>1975</v>
      </c>
      <c r="D11" s="31">
        <v>1500</v>
      </c>
      <c r="E11" s="31">
        <v>1362.493982</v>
      </c>
      <c r="F11" s="199">
        <f>VLOOKUP(C11,'资金支付 (5.27)'!C:F,4,FALSE)</f>
        <v>1247.090639</v>
      </c>
      <c r="G11" s="31">
        <v>85.15</v>
      </c>
      <c r="H11" s="29">
        <v>1200</v>
      </c>
      <c r="I11" s="30">
        <f>VLOOKUP(C11,'资金支付 (5.27)'!C:I,7,FALSE)</f>
        <v>855.186316</v>
      </c>
      <c r="J11" s="24">
        <f t="shared" si="1"/>
        <v>0.712655263333333</v>
      </c>
      <c r="K11" s="24">
        <f>VLOOKUP(C11,'资金支付 (5.27)'!C:K,9,FALSE)</f>
        <v>0.65</v>
      </c>
      <c r="L11" s="23">
        <f t="shared" ref="L11:L15" si="5">H11-F11-G11</f>
        <v>-132.240639</v>
      </c>
      <c r="M11" s="210" t="str">
        <f>VLOOKUP(C11,'资金支付 (5.27)'!C:M,11,FALSE)</f>
        <v>已于4月16日已办成施工许可证办理，目前已完成1#2#厂房进户电缆铺设，二号厂房基础完成，戈壁料平整，钢构立柱，梁吊装，正负零上1.2米砖墙，圈梁完成，防火涂料，上下水管，消防管完，检查井，室外硬化场地平整，混凝土硬化1700平方，围墙基础720米，工程形象进度83.5%。</v>
      </c>
      <c r="N11" s="219">
        <v>10.5475997</v>
      </c>
      <c r="O11" s="252">
        <v>417.264592</v>
      </c>
      <c r="AG11" s="7">
        <f>F11*0.5</f>
        <v>623.5453195</v>
      </c>
    </row>
    <row r="12" s="7" customFormat="1" ht="286" customHeight="1" spans="1:33">
      <c r="A12" s="25">
        <v>6</v>
      </c>
      <c r="B12" s="31" t="s">
        <v>1536</v>
      </c>
      <c r="C12" s="31" t="s">
        <v>1977</v>
      </c>
      <c r="D12" s="34">
        <v>1540</v>
      </c>
      <c r="E12" s="94">
        <v>1362.493982</v>
      </c>
      <c r="F12" s="199">
        <f>VLOOKUP(C12,'资金支付 (5.27)'!C:F,4,FALSE)</f>
        <v>1150.081701</v>
      </c>
      <c r="G12" s="34">
        <v>87.86</v>
      </c>
      <c r="H12" s="34">
        <v>1414.5</v>
      </c>
      <c r="I12" s="30">
        <f>VLOOKUP(C12,'资金支付 (5.27)'!C:I,7,FALSE)</f>
        <v>795.972055</v>
      </c>
      <c r="J12" s="24">
        <f t="shared" si="1"/>
        <v>0.562723262636974</v>
      </c>
      <c r="K12" s="24">
        <f>VLOOKUP(C12,'资金支付 (5.27)'!C:K,9,FALSE)</f>
        <v>0.6</v>
      </c>
      <c r="L12" s="23">
        <f t="shared" si="5"/>
        <v>176.558299</v>
      </c>
      <c r="M12" s="210" t="str">
        <f>VLOOKUP(C12,'资金支付 (5.27)'!C:M,11,FALSE)</f>
        <v>已于3月31日与皓泰工程建设集团有限公司签订合同，目前已完成主管网4400米，压力管道2600米，入户管道3800米，围墙恢复390米；工程形象进度70%。</v>
      </c>
      <c r="N12" s="219">
        <v>8.76105030000008</v>
      </c>
      <c r="O12" s="252"/>
      <c r="AG12" s="7">
        <f>F12*0.08</f>
        <v>92.00653608</v>
      </c>
    </row>
    <row r="13" s="7" customFormat="1" ht="134" customHeight="1" spans="1:15">
      <c r="A13" s="25">
        <v>7</v>
      </c>
      <c r="B13" s="31" t="s">
        <v>1536</v>
      </c>
      <c r="C13" s="31" t="s">
        <v>1570</v>
      </c>
      <c r="D13" s="29">
        <v>1250</v>
      </c>
      <c r="E13" s="29">
        <v>1091.945231</v>
      </c>
      <c r="F13" s="199">
        <f>VLOOKUP(C13,'资金支付 (5.27)'!C:F,4,FALSE)</f>
        <v>1044.277485</v>
      </c>
      <c r="G13" s="29">
        <v>71.68</v>
      </c>
      <c r="H13" s="29">
        <v>800</v>
      </c>
      <c r="I13" s="30">
        <f>VLOOKUP(C13,'资金支付 (5.27)'!C:I,7,FALSE)</f>
        <v>11</v>
      </c>
      <c r="J13" s="24">
        <f t="shared" si="1"/>
        <v>0.01375</v>
      </c>
      <c r="K13" s="24">
        <f>VLOOKUP(C13,'资金支付 (5.27)'!C:K,9,FALSE)</f>
        <v>0</v>
      </c>
      <c r="L13" s="23">
        <f>H13-E13-G13</f>
        <v>-363.625231</v>
      </c>
      <c r="M13" s="210" t="str">
        <f>VLOOKUP(C13,'资金支付 (5.27)'!C:M,11,FALSE)</f>
        <v>已于5月17日开标，5月27日已签订合同，正在备工备料。</v>
      </c>
      <c r="N13" s="209">
        <v>25.585</v>
      </c>
      <c r="O13" s="252"/>
    </row>
    <row r="14" s="7" customFormat="1" ht="90" customHeight="1" spans="1:15">
      <c r="A14" s="22" t="s">
        <v>2268</v>
      </c>
      <c r="B14" s="22"/>
      <c r="C14" s="22"/>
      <c r="D14" s="57">
        <f t="shared" ref="D14:I14" si="6">SUM(D11:D13)</f>
        <v>4290</v>
      </c>
      <c r="E14" s="57">
        <f t="shared" si="6"/>
        <v>3816.933195</v>
      </c>
      <c r="F14" s="57">
        <f t="shared" si="6"/>
        <v>3441.449825</v>
      </c>
      <c r="G14" s="57">
        <f t="shared" si="6"/>
        <v>244.69</v>
      </c>
      <c r="H14" s="57">
        <f t="shared" si="6"/>
        <v>3414.5</v>
      </c>
      <c r="I14" s="57">
        <f t="shared" si="6"/>
        <v>1662.158371</v>
      </c>
      <c r="J14" s="180">
        <f t="shared" si="1"/>
        <v>0.486794075560111</v>
      </c>
      <c r="K14" s="57"/>
      <c r="L14" s="56">
        <f>SUM(L11:L13)</f>
        <v>-319.307571</v>
      </c>
      <c r="M14" s="213"/>
      <c r="N14" s="214">
        <f>SUM(N11:N13)</f>
        <v>44.8936500000001</v>
      </c>
      <c r="O14" s="252"/>
    </row>
    <row r="15" s="7" customFormat="1" ht="330" customHeight="1" spans="1:15">
      <c r="A15" s="25">
        <v>8</v>
      </c>
      <c r="B15" s="31" t="s">
        <v>1484</v>
      </c>
      <c r="C15" s="31" t="s">
        <v>1983</v>
      </c>
      <c r="D15" s="31">
        <v>2050</v>
      </c>
      <c r="E15" s="31">
        <v>1762.509308</v>
      </c>
      <c r="F15" s="199">
        <f>VLOOKUP(C15,'资金支付 (5.27)'!C:F,4,FALSE)</f>
        <v>1630.321105</v>
      </c>
      <c r="G15" s="31">
        <v>105.67</v>
      </c>
      <c r="H15" s="31">
        <v>1887.27</v>
      </c>
      <c r="I15" s="30">
        <f>VLOOKUP(C15,'资金支付 (5.27)'!C:I,7,FALSE)</f>
        <v>558.010732</v>
      </c>
      <c r="J15" s="24">
        <f t="shared" si="1"/>
        <v>0.295670853666937</v>
      </c>
      <c r="K15" s="24">
        <f>VLOOKUP(C15,'资金支付 (5.27)'!C:K,9,FALSE)</f>
        <v>0.3</v>
      </c>
      <c r="L15" s="23">
        <f t="shared" si="5"/>
        <v>151.278895</v>
      </c>
      <c r="M15" s="210" t="str">
        <f>VLOOKUP(C15,'资金支付 (5.27)'!C:M,11,FALSE)</f>
        <v>已于4月6日与新疆中信虹雨建设工程有限公司签订合同，4月29日已办理施工许可证，目前已完成2#商业楼一层现浇板模板支撑搭设， 4#商业楼基础回填，戈壁土换填完成，5#商业楼基础回填， 1#商业楼基础垫层浇筑，承台钢筋绑扎、模板支撑，3#商业楼基础开挖，工程形象进度28%。</v>
      </c>
      <c r="N15" s="219"/>
      <c r="O15" s="252"/>
    </row>
    <row r="16" s="7" customFormat="1" ht="409" customHeight="1" spans="1:16">
      <c r="A16" s="25">
        <v>9</v>
      </c>
      <c r="B16" s="31" t="s">
        <v>1484</v>
      </c>
      <c r="C16" s="31" t="s">
        <v>1646</v>
      </c>
      <c r="D16" s="31">
        <v>2000</v>
      </c>
      <c r="E16" s="31">
        <v>1697.131193</v>
      </c>
      <c r="F16" s="199">
        <f>VLOOKUP(C16,'资金支付 (5.27)'!C:F,4,FALSE)</f>
        <v>1608.12795</v>
      </c>
      <c r="G16" s="31">
        <v>133.5</v>
      </c>
      <c r="H16" s="29">
        <v>1000</v>
      </c>
      <c r="I16" s="30">
        <f>VLOOKUP(C16,'资金支付 (5.27)'!C:I,7,FALSE)</f>
        <v>554.94329</v>
      </c>
      <c r="J16" s="24">
        <f t="shared" si="1"/>
        <v>0.55494329</v>
      </c>
      <c r="K16" s="24">
        <f>VLOOKUP(C16,'资金支付 (5.27)'!C:K,9,FALSE)</f>
        <v>0.3</v>
      </c>
      <c r="L16" s="23">
        <f>2000-F16-G16</f>
        <v>258.37205</v>
      </c>
      <c r="M16" s="254" t="str">
        <f>VLOOKUP(C16,'资金支付 (5.27)'!C:M,11,FALSE)</f>
        <v>一标（建设小市场）4月22日已签订合同，目前已完成基础建设，基础土方回填，人工清平，浇水，夯实。工程形象进度26%。二标（污水管网）于4月8日签订合同，M段400污水管道共计施工4000米，完成35%，污水井120个，完成35%，接户DN110管道1400米，完成29%，DN110压力管道施工500米，完成13%，目前工程形象进度30%；三标（道路提升改造）已于4月9日签订合同，目前工程形象进度40%；四标（土地碎片化整理）于4月29日二次开标，5月14日已签订合同。</v>
      </c>
      <c r="N16" s="34">
        <v>149.9059023</v>
      </c>
      <c r="O16" s="252"/>
      <c r="P16" s="225"/>
    </row>
    <row r="17" s="7" customFormat="1" ht="90" customHeight="1" spans="1:15">
      <c r="A17" s="22" t="s">
        <v>2268</v>
      </c>
      <c r="B17" s="22"/>
      <c r="C17" s="22"/>
      <c r="D17" s="57">
        <f t="shared" ref="D17:I17" si="7">SUM(D15:D16)</f>
        <v>4050</v>
      </c>
      <c r="E17" s="57">
        <f t="shared" si="7"/>
        <v>3459.640501</v>
      </c>
      <c r="F17" s="57">
        <f t="shared" si="7"/>
        <v>3238.449055</v>
      </c>
      <c r="G17" s="57">
        <f t="shared" si="7"/>
        <v>239.17</v>
      </c>
      <c r="H17" s="57">
        <f t="shared" si="7"/>
        <v>2887.27</v>
      </c>
      <c r="I17" s="57">
        <f t="shared" si="7"/>
        <v>1112.954022</v>
      </c>
      <c r="J17" s="180">
        <f t="shared" si="1"/>
        <v>0.385469326387903</v>
      </c>
      <c r="K17" s="57"/>
      <c r="L17" s="56">
        <f>SUM(L15:L16)</f>
        <v>409.650945</v>
      </c>
      <c r="M17" s="226"/>
      <c r="N17" s="227">
        <f>SUM(N15:N16)</f>
        <v>149.9059023</v>
      </c>
      <c r="O17" s="252"/>
    </row>
    <row r="18" s="7" customFormat="1" ht="242" customHeight="1" spans="1:33">
      <c r="A18" s="25">
        <v>10</v>
      </c>
      <c r="B18" s="31" t="s">
        <v>1759</v>
      </c>
      <c r="C18" s="31" t="s">
        <v>1990</v>
      </c>
      <c r="D18" s="34">
        <v>990</v>
      </c>
      <c r="E18" s="94">
        <v>822.794675</v>
      </c>
      <c r="F18" s="199">
        <f>VLOOKUP(C18,'资金支付 (5.27)'!C:F,4,FALSE)</f>
        <v>679.43961</v>
      </c>
      <c r="G18" s="34">
        <v>59.34</v>
      </c>
      <c r="H18" s="34">
        <v>900.96</v>
      </c>
      <c r="I18" s="30">
        <f>VLOOKUP(C18,'资金支付 (5.27)'!C:I,7,FALSE)</f>
        <v>228.961193</v>
      </c>
      <c r="J18" s="24">
        <f t="shared" si="1"/>
        <v>0.254130253285384</v>
      </c>
      <c r="K18" s="24">
        <f>VLOOKUP(C18,'资金支付 (5.27)'!C:K,9,FALSE)</f>
        <v>0.3</v>
      </c>
      <c r="L18" s="23">
        <f t="shared" ref="L18:L21" si="8">H18-F18-G18</f>
        <v>162.18039</v>
      </c>
      <c r="M18" s="210" t="str">
        <f>VLOOKUP(C18,'资金支付 (5.27)'!C:M,11,FALSE)</f>
        <v>已于2024年3月28日签订施工合同，目前已完成DN300污水管沟开挖6600米，DN300管道安装6600米，DN300管沟回填6600米，污水井安装243口，DN100入户管安装3800米，压力排水开挖2134米、安装2134米，再生水管道开挖600米，安装600米，沥青路面恢复2100㎡，混凝土路面恢复1100㎡ ，工程形象进度89%。</v>
      </c>
      <c r="N18" s="209">
        <v>9.76268999999999</v>
      </c>
      <c r="O18" s="252"/>
      <c r="AG18" s="7">
        <f>F18*0.4</f>
        <v>271.775844</v>
      </c>
    </row>
    <row r="19" s="9" customFormat="1" ht="290" customHeight="1" spans="1:15">
      <c r="A19" s="25">
        <v>11</v>
      </c>
      <c r="B19" s="33" t="s">
        <v>1759</v>
      </c>
      <c r="C19" s="31" t="s">
        <v>1901</v>
      </c>
      <c r="D19" s="34">
        <v>1250</v>
      </c>
      <c r="E19" s="34">
        <v>1077.754911</v>
      </c>
      <c r="F19" s="199">
        <f>VLOOKUP(C19,'资金支付 (5.27)'!C:F,4,FALSE)</f>
        <v>1049.086361</v>
      </c>
      <c r="G19" s="34">
        <v>71.75</v>
      </c>
      <c r="H19" s="34">
        <v>1250</v>
      </c>
      <c r="I19" s="30">
        <f>VLOOKUP(C19,'资金支付 (5.27)'!C:I,7,FALSE)</f>
        <v>347.843408</v>
      </c>
      <c r="J19" s="24">
        <f t="shared" si="1"/>
        <v>0.2782747264</v>
      </c>
      <c r="K19" s="24">
        <f>VLOOKUP(C19,'资金支付 (5.27)'!C:K,9,FALSE)</f>
        <v>0.3</v>
      </c>
      <c r="L19" s="23">
        <f t="shared" si="8"/>
        <v>129.163639</v>
      </c>
      <c r="M19" s="210" t="str">
        <f>VLOOKUP(C19,'资金支付 (5.27)'!C:M,11,FALSE)</f>
        <v>已于3月28日与新疆鼎昌建设工程有限公司签订合同，目前已完成已完成渠道开挖200米，预制渠安装和回填3600米；现浇渠浇筑668米；现场浇筑建筑物41个，工程形象进度90%。3月24日开工，原计划5月30日竣工，因等待收割麦种需延期至6月20日竣工。</v>
      </c>
      <c r="N19" s="34">
        <v>14.156592</v>
      </c>
      <c r="O19" s="188"/>
    </row>
    <row r="20" s="9" customFormat="1" ht="116" customHeight="1" spans="1:15">
      <c r="A20" s="22" t="s">
        <v>2268</v>
      </c>
      <c r="B20" s="22"/>
      <c r="C20" s="22"/>
      <c r="D20" s="57">
        <f t="shared" ref="D20:I20" si="9">SUM(D18:D19)</f>
        <v>2240</v>
      </c>
      <c r="E20" s="57">
        <f t="shared" si="9"/>
        <v>1900.549586</v>
      </c>
      <c r="F20" s="57">
        <f t="shared" si="9"/>
        <v>1728.525971</v>
      </c>
      <c r="G20" s="57">
        <f t="shared" si="9"/>
        <v>131.09</v>
      </c>
      <c r="H20" s="57">
        <f t="shared" si="9"/>
        <v>2150.96</v>
      </c>
      <c r="I20" s="57">
        <f t="shared" si="9"/>
        <v>576.804601</v>
      </c>
      <c r="J20" s="180">
        <f t="shared" si="1"/>
        <v>0.268161472551791</v>
      </c>
      <c r="K20" s="57"/>
      <c r="L20" s="56">
        <f>SUM(L18:L19)</f>
        <v>291.344029</v>
      </c>
      <c r="M20" s="22"/>
      <c r="N20" s="227">
        <f>SUM(N18:N19)</f>
        <v>23.919282</v>
      </c>
      <c r="O20" s="188"/>
    </row>
    <row r="21" s="7" customFormat="1" ht="236" customHeight="1" spans="1:15">
      <c r="A21" s="25">
        <v>12</v>
      </c>
      <c r="B21" s="31" t="s">
        <v>1367</v>
      </c>
      <c r="C21" s="31" t="s">
        <v>1998</v>
      </c>
      <c r="D21" s="31">
        <v>1725</v>
      </c>
      <c r="E21" s="34">
        <v>1573.538705</v>
      </c>
      <c r="F21" s="199">
        <f>VLOOKUP(C21,'资金支付 (5.27)'!C:F,4,FALSE)</f>
        <v>1466.755908</v>
      </c>
      <c r="G21" s="31">
        <v>84.2</v>
      </c>
      <c r="H21" s="29">
        <v>1635.85</v>
      </c>
      <c r="I21" s="30">
        <f>VLOOKUP(C21,'资金支付 (5.27)'!C:I,7,FALSE)</f>
        <v>905.670144</v>
      </c>
      <c r="J21" s="24">
        <f t="shared" si="1"/>
        <v>0.553638869089464</v>
      </c>
      <c r="K21" s="24">
        <f>VLOOKUP(C21,'资金支付 (5.27)'!C:K,9,FALSE)</f>
        <v>0.6</v>
      </c>
      <c r="L21" s="23">
        <f t="shared" si="8"/>
        <v>84.8940919999998</v>
      </c>
      <c r="M21" s="210" t="str">
        <f>VLOOKUP(C21,'资金支付 (5.27)'!C:M,11,FALSE)</f>
        <v>已于4月7日完成施工许可证办理，目前已完成一号楼二层模板架体搭设，二层模板安装、二号楼二层模板架体搭设、二层模板安装、消防水池基础垫层浇筑、筏板基础钢筋绑扎、筏板基础浇筑，工程形象进度为65%。</v>
      </c>
      <c r="N21" s="34">
        <v>118.736228</v>
      </c>
      <c r="O21" s="252"/>
    </row>
    <row r="22" s="7" customFormat="1" ht="116" customHeight="1" spans="1:15">
      <c r="A22" s="22" t="s">
        <v>2268</v>
      </c>
      <c r="B22" s="22"/>
      <c r="C22" s="22"/>
      <c r="D22" s="57">
        <f t="shared" ref="D22:I22" si="10">SUM(D21:D21)</f>
        <v>1725</v>
      </c>
      <c r="E22" s="57">
        <f t="shared" si="10"/>
        <v>1573.538705</v>
      </c>
      <c r="F22" s="57">
        <f t="shared" si="10"/>
        <v>1466.755908</v>
      </c>
      <c r="G22" s="57">
        <f t="shared" si="10"/>
        <v>84.2</v>
      </c>
      <c r="H22" s="57">
        <f t="shared" si="10"/>
        <v>1635.85</v>
      </c>
      <c r="I22" s="57">
        <f t="shared" si="10"/>
        <v>905.670144</v>
      </c>
      <c r="J22" s="180">
        <f t="shared" si="1"/>
        <v>0.553638869089464</v>
      </c>
      <c r="K22" s="57"/>
      <c r="L22" s="56">
        <f>SUM(L21:L21)</f>
        <v>84.8940919999998</v>
      </c>
      <c r="M22" s="213"/>
      <c r="N22" s="214">
        <f>SUM(N21:N21)</f>
        <v>118.736228</v>
      </c>
      <c r="O22" s="252"/>
    </row>
    <row r="23" s="7" customFormat="1" ht="264" customHeight="1" spans="1:15">
      <c r="A23" s="25">
        <v>13</v>
      </c>
      <c r="B23" s="33" t="s">
        <v>1380</v>
      </c>
      <c r="C23" s="31" t="s">
        <v>2001</v>
      </c>
      <c r="D23" s="31">
        <v>1470.3</v>
      </c>
      <c r="E23" s="34">
        <f>1307.494108</f>
        <v>1307.494108</v>
      </c>
      <c r="F23" s="199">
        <f>VLOOKUP(C23,'资金支付 (5.27)'!C:F,4,FALSE)</f>
        <v>1227.290511</v>
      </c>
      <c r="G23" s="31">
        <v>61.46</v>
      </c>
      <c r="H23" s="29">
        <v>1200</v>
      </c>
      <c r="I23" s="30">
        <f>VLOOKUP(C23,'资金支付 (5.27)'!C:I,7,FALSE)</f>
        <v>401.581553</v>
      </c>
      <c r="J23" s="24">
        <f t="shared" si="1"/>
        <v>0.334651294166667</v>
      </c>
      <c r="K23" s="24">
        <f>VLOOKUP(C23,'资金支付 (5.27)'!C:K,9,FALSE)</f>
        <v>0.3</v>
      </c>
      <c r="L23" s="23">
        <f t="shared" ref="L23:L26" si="11">H23-F23-G23</f>
        <v>-88.7505109999999</v>
      </c>
      <c r="M23" s="210" t="str">
        <f>VLOOKUP(C23,'资金支付 (5.27)'!C:M,11,FALSE)</f>
        <v>已于4月15日与新疆隆泉建设集团有限公司签订合同，4月28日已办理施工许可证，目前调节水池已开挖完成、基础垫层防水砖台完成、钢筋捆绑完成，正在支模，下午浇筑混泥土，进度40%；生化组合池筏板钢筋绑扎，进度25%；综合车间，基凹开挖完成，垫层支模完成，下午浇筑混泥土，进度约15%；附属围墙开挖并短柱脱模施工，进度约20%，总体工程形象进度30%。</v>
      </c>
      <c r="N23" s="34"/>
      <c r="O23" s="252"/>
    </row>
    <row r="24" s="7" customFormat="1" ht="110" customHeight="1" spans="1:15">
      <c r="A24" s="22" t="s">
        <v>2268</v>
      </c>
      <c r="B24" s="22"/>
      <c r="C24" s="22"/>
      <c r="D24" s="57">
        <f t="shared" ref="D24:I24" si="12">SUM(D23:D23)</f>
        <v>1470.3</v>
      </c>
      <c r="E24" s="57">
        <f t="shared" si="12"/>
        <v>1307.494108</v>
      </c>
      <c r="F24" s="57">
        <f t="shared" si="12"/>
        <v>1227.290511</v>
      </c>
      <c r="G24" s="57">
        <f t="shared" si="12"/>
        <v>61.46</v>
      </c>
      <c r="H24" s="57">
        <f t="shared" si="12"/>
        <v>1200</v>
      </c>
      <c r="I24" s="57">
        <f t="shared" si="12"/>
        <v>401.581553</v>
      </c>
      <c r="J24" s="180">
        <f t="shared" si="1"/>
        <v>0.334651294166667</v>
      </c>
      <c r="K24" s="57"/>
      <c r="L24" s="56">
        <f>SUM(L23:L23)</f>
        <v>-88.7505109999999</v>
      </c>
      <c r="M24" s="22"/>
      <c r="N24" s="214">
        <f>SUM(N23:N23)</f>
        <v>0</v>
      </c>
      <c r="O24" s="252"/>
    </row>
    <row r="25" s="7" customFormat="1" ht="262" customHeight="1" spans="1:15">
      <c r="A25" s="25">
        <v>14</v>
      </c>
      <c r="B25" s="25" t="s">
        <v>2207</v>
      </c>
      <c r="C25" s="31" t="s">
        <v>1521</v>
      </c>
      <c r="D25" s="29">
        <v>600</v>
      </c>
      <c r="E25" s="29">
        <v>543.372059</v>
      </c>
      <c r="F25" s="199">
        <f>VLOOKUP(C25,'资金支付 (5.27)'!C:F,4,FALSE)</f>
        <v>509.139687</v>
      </c>
      <c r="G25" s="29">
        <v>39.36</v>
      </c>
      <c r="H25" s="29">
        <v>500</v>
      </c>
      <c r="I25" s="30">
        <f>VLOOKUP(C25,'资金支付 (5.27)'!C:I,7,FALSE)</f>
        <v>281.409843</v>
      </c>
      <c r="J25" s="24">
        <f t="shared" si="1"/>
        <v>0.562819686</v>
      </c>
      <c r="K25" s="24">
        <f>VLOOKUP(C25,'资金支付 (5.27)'!C:K,9,FALSE)</f>
        <v>0.5</v>
      </c>
      <c r="L25" s="23">
        <f t="shared" si="11"/>
        <v>-48.499687</v>
      </c>
      <c r="M25" s="210" t="str">
        <f>VLOOKUP(C25,'资金支付 (5.27)'!C:M,11,FALSE)</f>
        <v>已于4月3日与新疆中信虹雨建设签工程有限公司签订合同，目前已完成12#.11#.9#.5#.1#.8#.7#钢构安装，2#.6#承台混凝土浇筑，6#.4#.10#.13#.14#土方回填，挖掘机平整场地，工程形象进度为52%。</v>
      </c>
      <c r="N25" s="209"/>
      <c r="O25" s="252"/>
    </row>
    <row r="26" s="7" customFormat="1" ht="409" customHeight="1" spans="1:15">
      <c r="A26" s="25">
        <v>15</v>
      </c>
      <c r="B26" s="31" t="s">
        <v>1390</v>
      </c>
      <c r="C26" s="31" t="s">
        <v>1682</v>
      </c>
      <c r="D26" s="34">
        <v>1000</v>
      </c>
      <c r="E26" s="34">
        <v>855.00834</v>
      </c>
      <c r="F26" s="199">
        <f>VLOOKUP(C26,'资金支付 (5.27)'!C:F,4,FALSE)</f>
        <v>769.363552</v>
      </c>
      <c r="G26" s="34">
        <v>63.3</v>
      </c>
      <c r="H26" s="34">
        <v>1000</v>
      </c>
      <c r="I26" s="30">
        <f>VLOOKUP(C26,'资金支付 (5.27)'!C:I,7,FALSE)</f>
        <v>504.954318</v>
      </c>
      <c r="J26" s="24">
        <f t="shared" si="1"/>
        <v>0.504954318</v>
      </c>
      <c r="K26" s="24">
        <f>VLOOKUP(C26,'资金支付 (5.27)'!C:K,9,FALSE)</f>
        <v>0.5</v>
      </c>
      <c r="L26" s="23">
        <f t="shared" si="11"/>
        <v>167.336448</v>
      </c>
      <c r="M26" s="210" t="str">
        <f>VLOOKUP(C26,'资金支付 (5.27)'!C:M,11,FALSE)</f>
        <v>一标（污水管网）已于3月30日与新疆水夫建筑工程有限公司签订合同，目前排污管沟开挖8100米，检查井吊装275个，排污管安装7500米。管沟回填7100米，完成总工程量的65%；二标（茄子加工厂）已于3月30日与新疆水夫建筑工程有限公司签订合同，已完成基础验槽，基础垫层浇筑，独立基础一二台，地梁砼浇筑，基础认证，一层钢结构主次梁安装，完成总工程量的50％；三标（土地碎片化整理）已于4月1日进行县级联合验收。</v>
      </c>
      <c r="N26" s="231">
        <v>0</v>
      </c>
      <c r="O26" s="178"/>
    </row>
    <row r="27" s="7" customFormat="1" ht="148" customHeight="1" spans="1:15">
      <c r="A27" s="22" t="s">
        <v>2268</v>
      </c>
      <c r="B27" s="22"/>
      <c r="C27" s="22"/>
      <c r="D27" s="57">
        <f t="shared" ref="D27:I27" si="13">SUM(D25:D26)</f>
        <v>1600</v>
      </c>
      <c r="E27" s="57">
        <f t="shared" si="13"/>
        <v>1398.380399</v>
      </c>
      <c r="F27" s="57">
        <f t="shared" si="13"/>
        <v>1278.503239</v>
      </c>
      <c r="G27" s="57">
        <f t="shared" si="13"/>
        <v>102.66</v>
      </c>
      <c r="H27" s="57">
        <f t="shared" si="13"/>
        <v>1500</v>
      </c>
      <c r="I27" s="57">
        <f t="shared" si="13"/>
        <v>786.364161</v>
      </c>
      <c r="J27" s="180">
        <f t="shared" si="1"/>
        <v>0.524242774</v>
      </c>
      <c r="K27" s="57"/>
      <c r="L27" s="56">
        <f>SUM(L25:L26)</f>
        <v>118.836761</v>
      </c>
      <c r="M27" s="213"/>
      <c r="N27" s="227">
        <f>SUM(N25:N26)</f>
        <v>0</v>
      </c>
      <c r="O27" s="178"/>
    </row>
    <row r="28" s="7" customFormat="1" ht="409" customHeight="1" spans="1:15">
      <c r="A28" s="25">
        <v>16</v>
      </c>
      <c r="B28" s="31" t="s">
        <v>1401</v>
      </c>
      <c r="C28" s="31" t="s">
        <v>1663</v>
      </c>
      <c r="D28" s="34">
        <v>2000</v>
      </c>
      <c r="E28" s="34">
        <v>1643.821584</v>
      </c>
      <c r="F28" s="199">
        <f>VLOOKUP(C28,'资金支付 (5.27)'!C:F,4,FALSE)</f>
        <v>1552.253537</v>
      </c>
      <c r="G28" s="34">
        <v>142</v>
      </c>
      <c r="H28" s="34">
        <v>1000</v>
      </c>
      <c r="I28" s="30">
        <f>VLOOKUP(C28,'资金支付 (5.27)'!C:I,7,FALSE)</f>
        <v>526.391851</v>
      </c>
      <c r="J28" s="24">
        <f t="shared" si="1"/>
        <v>0.526391851</v>
      </c>
      <c r="K28" s="24">
        <f>VLOOKUP(C28,'资金支付 (5.27)'!C:K,9,FALSE)</f>
        <v>0.3</v>
      </c>
      <c r="L28" s="23">
        <f>2000-F28-G28</f>
        <v>305.746463</v>
      </c>
      <c r="M28" s="255" t="str">
        <f>VLOOKUP(C28,'资金支付 (5.27)'!C:M,11,FALSE)</f>
        <v>一标（土地碎片化整理及防渗渠）已于3月27日与新疆正远恒基水利工程有限公司签订合同，防渗渠已完成1.8km,土地碎片化已完成500亩，形象进度71%；二标（污水管网）已于4月8日与新疆中信虹雨建设工程有限公司签订合同，4月19日已进场施工，工程形象进度81%；三标（产业配套设施）已于4月7日签订合同，正在办理乡村规划许可证；四标（小市场附属用房）5月5日与新疆水夫建筑工程有限公司签订合同,5月10日开工，目前31%；五标（垃圾处理设备采购），已通过政采云采购，3月18日已签定合同，4月15日完成验收，审计已完成。</v>
      </c>
      <c r="N28" s="209">
        <v>4.327</v>
      </c>
      <c r="O28" s="178"/>
    </row>
    <row r="29" s="7" customFormat="1" ht="198" customHeight="1" spans="1:33">
      <c r="A29" s="25">
        <v>17</v>
      </c>
      <c r="B29" s="31" t="s">
        <v>1401</v>
      </c>
      <c r="C29" s="31" t="s">
        <v>2010</v>
      </c>
      <c r="D29" s="34">
        <v>550</v>
      </c>
      <c r="E29" s="94">
        <v>461.161037</v>
      </c>
      <c r="F29" s="199">
        <f>VLOOKUP(C29,'资金支付 (5.27)'!C:F,4,FALSE)</f>
        <v>417.371049</v>
      </c>
      <c r="G29" s="34">
        <v>38</v>
      </c>
      <c r="H29" s="34">
        <v>507.94</v>
      </c>
      <c r="I29" s="30">
        <f>VLOOKUP(C29,'资金支付 (5.27)'!C:I,7,FALSE)</f>
        <v>271.520484</v>
      </c>
      <c r="J29" s="24">
        <f t="shared" si="1"/>
        <v>0.53455227782809</v>
      </c>
      <c r="K29" s="24">
        <f>VLOOKUP(C29,'资金支付 (5.27)'!C:K,9,FALSE)</f>
        <v>0.6</v>
      </c>
      <c r="L29" s="23">
        <f>H29-F29-G29</f>
        <v>52.568951</v>
      </c>
      <c r="M29" s="210" t="str">
        <f>VLOOKUP(C29,'资金支付 (5.27)'!C:M,11,FALSE)</f>
        <v>已于3月14日与新疆中信虹雨建设工程有限公司签订合同，3月25日完成水土保持方案批复并进行施工，已完成主管道开挖和回填1.8km，工程形象进度74%。</v>
      </c>
      <c r="N29" s="209">
        <v>0</v>
      </c>
      <c r="O29" s="252"/>
      <c r="AG29" s="7">
        <f>F29*0.1</f>
        <v>41.7371049</v>
      </c>
    </row>
    <row r="30" s="7" customFormat="1" ht="92" customHeight="1" spans="1:15">
      <c r="A30" s="22" t="s">
        <v>2268</v>
      </c>
      <c r="B30" s="22"/>
      <c r="C30" s="22"/>
      <c r="D30" s="57">
        <f t="shared" ref="D30:I30" si="14">SUM(D28:D29)</f>
        <v>2550</v>
      </c>
      <c r="E30" s="57">
        <f t="shared" si="14"/>
        <v>2104.982621</v>
      </c>
      <c r="F30" s="57">
        <f t="shared" si="14"/>
        <v>1969.624586</v>
      </c>
      <c r="G30" s="57">
        <f t="shared" si="14"/>
        <v>180</v>
      </c>
      <c r="H30" s="57">
        <f t="shared" si="14"/>
        <v>1507.94</v>
      </c>
      <c r="I30" s="57">
        <f t="shared" si="14"/>
        <v>797.912335</v>
      </c>
      <c r="J30" s="180">
        <f t="shared" si="1"/>
        <v>0.529140638884836</v>
      </c>
      <c r="K30" s="57"/>
      <c r="L30" s="56">
        <f>SUM(L28:L29)</f>
        <v>358.315414</v>
      </c>
      <c r="M30" s="234"/>
      <c r="N30" s="214">
        <f>SUM(N28:N29)</f>
        <v>4.327</v>
      </c>
      <c r="O30" s="252"/>
    </row>
    <row r="31" s="7" customFormat="1" ht="188" customHeight="1" spans="1:15">
      <c r="A31" s="25">
        <v>18</v>
      </c>
      <c r="B31" s="33" t="s">
        <v>1415</v>
      </c>
      <c r="C31" s="31" t="s">
        <v>1413</v>
      </c>
      <c r="D31" s="33">
        <v>4063.01</v>
      </c>
      <c r="E31" s="33">
        <v>3203.437143</v>
      </c>
      <c r="F31" s="199">
        <f>VLOOKUP(C31,'资金支付 (5.27)'!C:F,4,FALSE)</f>
        <v>3135.259334</v>
      </c>
      <c r="G31" s="33">
        <v>221.5</v>
      </c>
      <c r="H31" s="29">
        <v>4000</v>
      </c>
      <c r="I31" s="30">
        <f>VLOOKUP(C31,'资金支付 (5.27)'!C:I,7,FALSE)</f>
        <v>1536.317288</v>
      </c>
      <c r="J31" s="24">
        <f t="shared" si="1"/>
        <v>0.384079322</v>
      </c>
      <c r="K31" s="24">
        <f>VLOOKUP(C31,'资金支付 (5.27)'!C:K,9,FALSE)</f>
        <v>0.5</v>
      </c>
      <c r="L31" s="23">
        <f>H31-F31-G31</f>
        <v>643.240666</v>
      </c>
      <c r="M31" s="210" t="str">
        <f>VLOOKUP(C31,'资金支付 (5.27)'!C:M,11,FALSE)</f>
        <v>已于3月13日与新疆天益和工程建设有限责任公司签订合同并进场施工，工程形象进度51%。</v>
      </c>
      <c r="N31" s="209">
        <f>F31*0.2</f>
        <v>627.0518668</v>
      </c>
      <c r="O31" s="252"/>
    </row>
    <row r="32" s="7" customFormat="1" ht="170" customHeight="1" spans="1:15">
      <c r="A32" s="25">
        <v>19</v>
      </c>
      <c r="B32" s="33" t="s">
        <v>1415</v>
      </c>
      <c r="C32" s="31" t="s">
        <v>1427</v>
      </c>
      <c r="D32" s="29">
        <v>2239.54</v>
      </c>
      <c r="E32" s="29">
        <v>1766.613127</v>
      </c>
      <c r="F32" s="199">
        <f>VLOOKUP(C32,'资金支付 (5.27)'!C:F,4,FALSE)</f>
        <v>1730.043447</v>
      </c>
      <c r="G32" s="29">
        <v>166.57</v>
      </c>
      <c r="H32" s="29">
        <v>2200</v>
      </c>
      <c r="I32" s="30">
        <f>VLOOKUP(C32,'资金支付 (5.27)'!C:I,7,FALSE)</f>
        <v>3.67</v>
      </c>
      <c r="J32" s="24">
        <f t="shared" si="1"/>
        <v>0.00166818181818182</v>
      </c>
      <c r="K32" s="24">
        <f>VLOOKUP(C32,'资金支付 (5.27)'!C:K,9,FALSE)</f>
        <v>0</v>
      </c>
      <c r="L32" s="23">
        <f>H32-E32-G32</f>
        <v>266.816873</v>
      </c>
      <c r="M32" s="210" t="str">
        <f>VLOOKUP(C32,'资金支付 (5.27)'!C:M,11,FALSE)</f>
        <v>已于5月14日开标，已于5月20日进行中标结果公告，正在拟定合同。</v>
      </c>
      <c r="N32" s="209">
        <v>60.64</v>
      </c>
      <c r="O32" s="252"/>
    </row>
    <row r="33" s="7" customFormat="1" ht="92" customHeight="1" spans="1:15">
      <c r="A33" s="22" t="s">
        <v>2268</v>
      </c>
      <c r="B33" s="22"/>
      <c r="C33" s="22"/>
      <c r="D33" s="203">
        <f t="shared" ref="D33:I33" si="15">SUM(D31:D32)</f>
        <v>6302.55</v>
      </c>
      <c r="E33" s="203">
        <f t="shared" si="15"/>
        <v>4970.05027</v>
      </c>
      <c r="F33" s="203">
        <f t="shared" si="15"/>
        <v>4865.302781</v>
      </c>
      <c r="G33" s="203">
        <f t="shared" si="15"/>
        <v>388.07</v>
      </c>
      <c r="H33" s="203">
        <f t="shared" si="15"/>
        <v>6200</v>
      </c>
      <c r="I33" s="203">
        <f t="shared" si="15"/>
        <v>1539.987288</v>
      </c>
      <c r="J33" s="180"/>
      <c r="K33" s="203"/>
      <c r="L33" s="203">
        <f>SUM(L31:L32)</f>
        <v>910.057539</v>
      </c>
      <c r="M33" s="237"/>
      <c r="N33" s="203">
        <f>SUM(N31:N32)</f>
        <v>687.6918668</v>
      </c>
      <c r="O33" s="252"/>
    </row>
    <row r="34" s="7" customFormat="1" ht="158" customHeight="1" spans="1:15">
      <c r="A34" s="25">
        <v>20</v>
      </c>
      <c r="B34" s="31" t="s">
        <v>1548</v>
      </c>
      <c r="C34" s="249" t="s">
        <v>1546</v>
      </c>
      <c r="D34" s="31">
        <v>1500</v>
      </c>
      <c r="E34" s="31">
        <v>1308.572281</v>
      </c>
      <c r="F34" s="199">
        <f>VLOOKUP(C34,'资金支付 (5.27)'!C:F,4,FALSE)</f>
        <v>1288.958537</v>
      </c>
      <c r="G34" s="31">
        <v>92.24</v>
      </c>
      <c r="H34" s="29">
        <v>1300</v>
      </c>
      <c r="I34" s="30">
        <f>VLOOKUP(C34,'资金支付 (5.27)'!C:I,7,FALSE)</f>
        <v>38.52</v>
      </c>
      <c r="J34" s="24">
        <f t="shared" ref="J34:J38" si="16">SUM(I34:I34)/SUM(H34:H34)</f>
        <v>0.0296307692307692</v>
      </c>
      <c r="K34" s="24">
        <f>VLOOKUP(C34,'资金支付 (5.27)'!C:K,9,FALSE)</f>
        <v>0</v>
      </c>
      <c r="L34" s="23">
        <f>H34-E34-G34</f>
        <v>-100.812281</v>
      </c>
      <c r="M34" s="210" t="str">
        <f>VLOOKUP(C34,'资金支付 (5.27)'!C:M,11,FALSE)</f>
        <v>已于5月13日开标，已于5月23日与河南志鹏水利水电工程有限公司签订合同。</v>
      </c>
      <c r="N34" s="209"/>
      <c r="O34" s="252" t="s">
        <v>2025</v>
      </c>
    </row>
    <row r="35" s="7" customFormat="1" ht="178" customHeight="1" spans="1:33">
      <c r="A35" s="25">
        <v>21</v>
      </c>
      <c r="B35" s="31" t="s">
        <v>1548</v>
      </c>
      <c r="C35" s="28" t="s">
        <v>2236</v>
      </c>
      <c r="D35" s="29">
        <v>1007.59</v>
      </c>
      <c r="E35" s="29">
        <v>455.987211</v>
      </c>
      <c r="F35" s="199">
        <f>VLOOKUP(C35,'资金支付 (5.27)'!C:F,4,FALSE)</f>
        <v>448.910585</v>
      </c>
      <c r="G35" s="29">
        <v>73.47</v>
      </c>
      <c r="H35" s="29">
        <v>600</v>
      </c>
      <c r="I35" s="30">
        <f>VLOOKUP(C35,'资金支付 (5.27)'!C:I,7,FALSE)</f>
        <v>253.146351</v>
      </c>
      <c r="J35" s="24">
        <f t="shared" si="16"/>
        <v>0.421910585</v>
      </c>
      <c r="K35" s="24">
        <f>VLOOKUP(C35,'资金支付 (5.27)'!C:K,9,FALSE)</f>
        <v>0.8</v>
      </c>
      <c r="L35" s="23">
        <f>H35-F35-G35</f>
        <v>77.619415</v>
      </c>
      <c r="M35" s="210" t="str">
        <f>VLOOKUP(C35,'资金支付 (5.27)'!C:M,11,FALSE)</f>
        <v>已于3月26日与陕西华海水利工程有限公司签订合同，目前已完成排渠疏通12.39公里，建筑物13座，工程形象进度92.2%。</v>
      </c>
      <c r="N35" s="209">
        <v>32.023649</v>
      </c>
      <c r="O35" s="252"/>
      <c r="P35" s="239"/>
      <c r="AG35" s="7">
        <f>F35*0.15</f>
        <v>67.33658775</v>
      </c>
    </row>
    <row r="36" s="7" customFormat="1" ht="92" customHeight="1" spans="1:15">
      <c r="A36" s="22" t="s">
        <v>2268</v>
      </c>
      <c r="B36" s="22"/>
      <c r="C36" s="22"/>
      <c r="D36" s="203">
        <f t="shared" ref="D36:I36" si="17">SUM(D34:D35)</f>
        <v>2507.59</v>
      </c>
      <c r="E36" s="203">
        <f t="shared" si="17"/>
        <v>1764.559492</v>
      </c>
      <c r="F36" s="203">
        <f t="shared" si="17"/>
        <v>1737.869122</v>
      </c>
      <c r="G36" s="203">
        <f t="shared" si="17"/>
        <v>165.71</v>
      </c>
      <c r="H36" s="203">
        <f t="shared" si="17"/>
        <v>1900</v>
      </c>
      <c r="I36" s="203">
        <f t="shared" si="17"/>
        <v>291.666351</v>
      </c>
      <c r="J36" s="180"/>
      <c r="K36" s="203"/>
      <c r="L36" s="203">
        <f>SUM(L34:L35)</f>
        <v>-23.192866</v>
      </c>
      <c r="M36" s="237"/>
      <c r="N36" s="203">
        <f>SUM(N34:N35)</f>
        <v>32.023649</v>
      </c>
      <c r="O36" s="252"/>
    </row>
    <row r="37" s="7" customFormat="1" ht="210" customHeight="1" spans="1:15">
      <c r="A37" s="25">
        <v>22</v>
      </c>
      <c r="B37" s="31" t="s">
        <v>1581</v>
      </c>
      <c r="C37" s="31" t="s">
        <v>2238</v>
      </c>
      <c r="D37" s="29">
        <v>2600</v>
      </c>
      <c r="E37" s="29">
        <v>2462.95035</v>
      </c>
      <c r="F37" s="199">
        <f>VLOOKUP(C37,'资金支付 (5.27)'!C:F,4,FALSE)</f>
        <v>2297.918037</v>
      </c>
      <c r="G37" s="29">
        <v>133.97</v>
      </c>
      <c r="H37" s="29">
        <v>2400</v>
      </c>
      <c r="I37" s="30">
        <f>VLOOKUP(C37,'资金支付 (5.27)'!C:I,7,FALSE)</f>
        <v>728.386311</v>
      </c>
      <c r="J37" s="24">
        <f t="shared" si="16"/>
        <v>0.30349429625</v>
      </c>
      <c r="K37" s="24">
        <f>VLOOKUP(C37,'资金支付 (5.27)'!C:K,9,FALSE)</f>
        <v>0.3</v>
      </c>
      <c r="L37" s="23">
        <f>H37-F37-G37</f>
        <v>-31.8880369999999</v>
      </c>
      <c r="M37" s="210" t="str">
        <f>VLOOKUP(C37,'资金支付 (5.27)'!C:M,11,FALSE)</f>
        <v>已于4月17日与新疆水夫建筑工程有限公司签订合同，已完成厂房地沟开挖、钢结构除锈，正在浇筑厂房基础垫层，工程形象进度40%。</v>
      </c>
      <c r="N37" s="209">
        <v>755.1274111</v>
      </c>
      <c r="O37" s="252"/>
    </row>
    <row r="38" s="7" customFormat="1" ht="186" customHeight="1" spans="1:15">
      <c r="A38" s="25">
        <v>23</v>
      </c>
      <c r="B38" s="31" t="s">
        <v>1581</v>
      </c>
      <c r="C38" s="31" t="s">
        <v>2028</v>
      </c>
      <c r="D38" s="31">
        <v>8500</v>
      </c>
      <c r="E38" s="31">
        <v>8104.890666</v>
      </c>
      <c r="F38" s="199">
        <f>VLOOKUP(C38,'资金支付 (5.27)'!C:F,4,FALSE)</f>
        <v>7764.470585</v>
      </c>
      <c r="G38" s="31">
        <v>257.95</v>
      </c>
      <c r="H38" s="29">
        <v>7672.1</v>
      </c>
      <c r="I38" s="30">
        <f>VLOOKUP(C38,'资金支付 (5.27)'!C:I,7,FALSE)</f>
        <v>84.38</v>
      </c>
      <c r="J38" s="24">
        <f t="shared" si="16"/>
        <v>0.0109982925144354</v>
      </c>
      <c r="K38" s="24">
        <f>VLOOKUP(C38,'资金支付 (5.27)'!C:K,9,FALSE)</f>
        <v>0</v>
      </c>
      <c r="L38" s="23">
        <f>H38-E38-G38</f>
        <v>-690.740666</v>
      </c>
      <c r="M38" s="210" t="str">
        <f>VLOOKUP(C38,'资金支付 (5.27)'!C:M,11,FALSE)</f>
        <v>已于5月15日开标，5月23日中标结果公告，正在审定合同条款。</v>
      </c>
      <c r="N38" s="209">
        <v>118.26</v>
      </c>
      <c r="O38" s="252"/>
    </row>
    <row r="39" s="7" customFormat="1" ht="92" customHeight="1" spans="1:15">
      <c r="A39" s="22" t="s">
        <v>2268</v>
      </c>
      <c r="B39" s="22"/>
      <c r="C39" s="22"/>
      <c r="D39" s="204">
        <f t="shared" ref="D39:I39" si="18">SUM(D37:D38)</f>
        <v>11100</v>
      </c>
      <c r="E39" s="204">
        <f t="shared" si="18"/>
        <v>10567.841016</v>
      </c>
      <c r="F39" s="204">
        <f t="shared" si="18"/>
        <v>10062.388622</v>
      </c>
      <c r="G39" s="204">
        <f t="shared" si="18"/>
        <v>391.92</v>
      </c>
      <c r="H39" s="204">
        <f t="shared" si="18"/>
        <v>10072.1</v>
      </c>
      <c r="I39" s="204">
        <f t="shared" si="18"/>
        <v>812.766311</v>
      </c>
      <c r="J39" s="180"/>
      <c r="K39" s="180"/>
      <c r="L39" s="204">
        <f>SUM(L37:L38)</f>
        <v>-722.628703</v>
      </c>
      <c r="M39" s="237"/>
      <c r="N39" s="204">
        <f>SUM(N37:N38)</f>
        <v>873.3874111</v>
      </c>
      <c r="O39" s="252"/>
    </row>
    <row r="40" s="7" customFormat="1" ht="364" customHeight="1" spans="1:33">
      <c r="A40" s="25">
        <v>24</v>
      </c>
      <c r="B40" s="31" t="s">
        <v>1612</v>
      </c>
      <c r="C40" s="31" t="s">
        <v>1700</v>
      </c>
      <c r="D40" s="34">
        <v>4030</v>
      </c>
      <c r="E40" s="34">
        <v>3677.242888</v>
      </c>
      <c r="F40" s="199">
        <f>VLOOKUP(C40,'资金支付 (5.27)'!C:F,4,FALSE)</f>
        <v>3377.138294</v>
      </c>
      <c r="G40" s="34">
        <v>144.94</v>
      </c>
      <c r="H40" s="34">
        <v>1030</v>
      </c>
      <c r="I40" s="30">
        <f>VLOOKUP(C40,'资金支付 (5.27)'!C:I,7,FALSE)</f>
        <v>306.453444</v>
      </c>
      <c r="J40" s="24">
        <f>SUM(I40:I40)/SUM(H40:H40)</f>
        <v>0.297527615533981</v>
      </c>
      <c r="K40" s="24">
        <f>VLOOKUP(C40,'资金支付 (5.27)'!C:K,9,FALSE)</f>
        <v>0.08</v>
      </c>
      <c r="L40" s="23">
        <f>4030-F40-G40</f>
        <v>507.921706</v>
      </c>
      <c r="M40" s="210" t="str">
        <f>VLOOKUP(C40,'资金支付 (5.27)'!C:M,11,FALSE)</f>
        <v>已于3月29日分别与新疆鸿泰建设工程有限公司、新疆祥顺建设工程有限公司、新疆旭世路桥有限公司、新疆开凯建设工程有限公司签订合同，目前完成原路面报验，完成基层报验，部分路段完成沥青混凝土铺筑；总体工程形象进度65%。</v>
      </c>
      <c r="N40" s="209">
        <v>723.546556</v>
      </c>
      <c r="O40" s="252"/>
      <c r="AG40" s="7">
        <f>F40*0.37+832.37773*0.48+733.425121*0.32+782.331294*0.38</f>
        <v>2181.06440962</v>
      </c>
    </row>
    <row r="41" s="8" customFormat="1" ht="92" customHeight="1" spans="1:15">
      <c r="A41" s="22" t="s">
        <v>2268</v>
      </c>
      <c r="B41" s="22"/>
      <c r="C41" s="22"/>
      <c r="D41" s="57">
        <f t="shared" ref="D41:I41" si="19">SUM(D40:D40)</f>
        <v>4030</v>
      </c>
      <c r="E41" s="57">
        <f t="shared" si="19"/>
        <v>3677.242888</v>
      </c>
      <c r="F41" s="57">
        <f t="shared" si="19"/>
        <v>3377.138294</v>
      </c>
      <c r="G41" s="57">
        <f t="shared" si="19"/>
        <v>144.94</v>
      </c>
      <c r="H41" s="57">
        <f t="shared" si="19"/>
        <v>1030</v>
      </c>
      <c r="I41" s="57">
        <f t="shared" si="19"/>
        <v>306.453444</v>
      </c>
      <c r="J41" s="180"/>
      <c r="K41" s="180"/>
      <c r="L41" s="57">
        <f>SUM(L40:L40)</f>
        <v>507.921706</v>
      </c>
      <c r="M41" s="256"/>
      <c r="N41" s="57">
        <f>SUM(N40:N40)</f>
        <v>723.546556</v>
      </c>
      <c r="O41" s="252"/>
    </row>
    <row r="42" s="6" customFormat="1" ht="156" customHeight="1" spans="1:15">
      <c r="A42" s="25">
        <v>25</v>
      </c>
      <c r="B42" s="31" t="s">
        <v>1309</v>
      </c>
      <c r="C42" s="31" t="s">
        <v>1307</v>
      </c>
      <c r="D42" s="28">
        <v>714</v>
      </c>
      <c r="E42" s="28" t="s">
        <v>2035</v>
      </c>
      <c r="F42" s="199" t="str">
        <f>VLOOKUP(C42,'资金支付 (5.27)'!C:F,4,FALSE)</f>
        <v>585.474693</v>
      </c>
      <c r="G42" s="28" t="s">
        <v>2037</v>
      </c>
      <c r="H42" s="29">
        <v>714</v>
      </c>
      <c r="I42" s="30">
        <f>VLOOKUP(C42,'资金支付 (5.27)'!C:I,7,FALSE)</f>
        <v>188.331332</v>
      </c>
      <c r="J42" s="24">
        <f>SUM(I42:I42)/SUM(H42:H42)</f>
        <v>0.26376937254902</v>
      </c>
      <c r="K42" s="24">
        <f>VLOOKUP(C42,'资金支付 (5.27)'!C:K,9,FALSE)</f>
        <v>0.3</v>
      </c>
      <c r="L42" s="23">
        <f>H42-F42-G42</f>
        <v>91.315307</v>
      </c>
      <c r="M42" s="210" t="str">
        <f>VLOOKUP(C42,'资金支付 (5.27)'!C:M,11,FALSE)</f>
        <v>已于4月18日与新疆神龙建设工程有限责任公司签订合同，于4月30日已办理施工许可证，目前基础正在拆模，准备验基础，工程形象进度30%。</v>
      </c>
      <c r="N42" s="219">
        <v>11.630668</v>
      </c>
      <c r="O42" s="257"/>
    </row>
    <row r="43" ht="297" customHeight="1"/>
  </sheetData>
  <mergeCells count="30">
    <mergeCell ref="A1:N1"/>
    <mergeCell ref="A4:C4"/>
    <mergeCell ref="A7:C7"/>
    <mergeCell ref="A10:C10"/>
    <mergeCell ref="A14:C14"/>
    <mergeCell ref="A17:C17"/>
    <mergeCell ref="A20:C20"/>
    <mergeCell ref="A22:C22"/>
    <mergeCell ref="A24:C24"/>
    <mergeCell ref="A27:C27"/>
    <mergeCell ref="A30:C30"/>
    <mergeCell ref="A33:C33"/>
    <mergeCell ref="A36:C36"/>
    <mergeCell ref="A39:C39"/>
    <mergeCell ref="A41:C4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C13">
    <cfRule type="duplicateValues" dxfId="0" priority="2"/>
  </conditionalFormatting>
  <conditionalFormatting sqref="C19">
    <cfRule type="duplicateValues" dxfId="0" priority="1"/>
  </conditionalFormatting>
  <conditionalFormatting sqref="C32">
    <cfRule type="duplicateValues" dxfId="0" priority="3"/>
  </conditionalFormatting>
  <pageMargins left="0.314583333333333" right="0.196527777777778" top="0.393055555555556" bottom="0.0784722222222222" header="0.393055555555556" footer="0.314583333333333"/>
  <pageSetup paperSize="8" scale="40"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3"/>
  <sheetViews>
    <sheetView zoomScale="30" zoomScaleNormal="30" workbookViewId="0">
      <pane ySplit="3" topLeftCell="A45"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6" width="39.2592592592593" style="11" customWidth="1"/>
    <col min="7" max="7" width="37.5" style="11" customWidth="1"/>
    <col min="8" max="8" width="31.8518518518519" style="11" customWidth="1"/>
    <col min="9" max="9" width="24.2777777777778" style="11" customWidth="1"/>
    <col min="10" max="10" width="28.8888888888889" style="11" customWidth="1"/>
    <col min="11" max="11" width="83.3333333333333" style="10" customWidth="1"/>
    <col min="12" max="13" width="44.4444444444444" style="10" customWidth="1"/>
    <col min="14" max="14" width="55.1851851851852" style="10" customWidth="1"/>
    <col min="15" max="15" width="34.4444444444444" style="188"/>
    <col min="16" max="16" width="34.4444444444444" style="9"/>
    <col min="17" max="16384" width="10" style="9"/>
  </cols>
  <sheetData>
    <row r="1" s="4" customFormat="1" ht="139" customHeight="1" spans="1:15">
      <c r="A1" s="13" t="s">
        <v>2269</v>
      </c>
      <c r="B1" s="13"/>
      <c r="C1" s="13"/>
      <c r="D1" s="13"/>
      <c r="E1" s="13"/>
      <c r="F1" s="13"/>
      <c r="G1" s="13"/>
      <c r="H1" s="13"/>
      <c r="I1" s="13"/>
      <c r="J1" s="13"/>
      <c r="K1" s="13"/>
      <c r="L1" s="13"/>
      <c r="M1" s="13"/>
      <c r="N1" s="13"/>
      <c r="O1" s="13"/>
    </row>
    <row r="2" s="4" customFormat="1" ht="108" customHeight="1" spans="1:15">
      <c r="A2" s="189" t="s">
        <v>1</v>
      </c>
      <c r="B2" s="190" t="s">
        <v>13</v>
      </c>
      <c r="C2" s="166" t="s">
        <v>1263</v>
      </c>
      <c r="D2" s="190" t="s">
        <v>1948</v>
      </c>
      <c r="E2" s="191" t="s">
        <v>1950</v>
      </c>
      <c r="F2" s="191" t="s">
        <v>1951</v>
      </c>
      <c r="G2" s="191" t="s">
        <v>1952</v>
      </c>
      <c r="H2" s="191" t="s">
        <v>1953</v>
      </c>
      <c r="I2" s="191" t="s">
        <v>1954</v>
      </c>
      <c r="J2" s="191" t="s">
        <v>1955</v>
      </c>
      <c r="K2" s="190" t="s">
        <v>2270</v>
      </c>
      <c r="L2" s="205" t="s">
        <v>1958</v>
      </c>
      <c r="M2" s="206"/>
      <c r="N2" s="207"/>
      <c r="O2" s="192" t="s">
        <v>17</v>
      </c>
    </row>
    <row r="3" s="4" customFormat="1" ht="218" customHeight="1" spans="1:15">
      <c r="A3" s="192"/>
      <c r="B3" s="193"/>
      <c r="C3" s="169"/>
      <c r="D3" s="193"/>
      <c r="E3" s="194"/>
      <c r="F3" s="194"/>
      <c r="G3" s="195"/>
      <c r="H3" s="195"/>
      <c r="I3" s="195"/>
      <c r="J3" s="194"/>
      <c r="K3" s="193"/>
      <c r="L3" s="191" t="s">
        <v>1959</v>
      </c>
      <c r="M3" s="191" t="s">
        <v>1960</v>
      </c>
      <c r="N3" s="191" t="s">
        <v>1961</v>
      </c>
      <c r="O3" s="192"/>
    </row>
    <row r="4" s="5" customFormat="1" ht="96" customHeight="1" spans="1:15">
      <c r="A4" s="196" t="s">
        <v>18</v>
      </c>
      <c r="B4" s="197"/>
      <c r="C4" s="198"/>
      <c r="D4" s="56">
        <f t="shared" ref="D4:H4" si="0">SUM(D9,D13,D18,D23,D27,D31,D35,D39,D44,D45,D47,D49,D52,D55,D58,D61,D64,D67,D68,D69,D70,D71,D72)</f>
        <v>52974.731</v>
      </c>
      <c r="E4" s="56">
        <f t="shared" si="0"/>
        <v>31546.671195</v>
      </c>
      <c r="F4" s="56">
        <f t="shared" si="0"/>
        <v>2406.09</v>
      </c>
      <c r="G4" s="56">
        <f t="shared" si="0"/>
        <v>42742</v>
      </c>
      <c r="H4" s="56">
        <f t="shared" si="0"/>
        <v>4027.528402</v>
      </c>
      <c r="I4" s="180">
        <f>H4/G4</f>
        <v>0.0942288241542277</v>
      </c>
      <c r="J4" s="56"/>
      <c r="K4" s="180"/>
      <c r="L4" s="56">
        <f t="shared" ref="L4:N4" si="1">SUM(L9,L13,L18,L23,L27,L31,L35,L39,L44,L45,L47,L49,L52,L55,L58,L61,L64,L67,L68,L69,L70,L71,L72)</f>
        <v>5417.4247337</v>
      </c>
      <c r="M4" s="56">
        <f t="shared" si="1"/>
        <v>3096.3208844</v>
      </c>
      <c r="N4" s="56">
        <f t="shared" si="1"/>
        <v>8513.7456181</v>
      </c>
      <c r="O4" s="25"/>
    </row>
    <row r="5" s="7" customFormat="1" ht="146" customHeight="1" spans="1:15">
      <c r="A5" s="25">
        <v>1</v>
      </c>
      <c r="B5" s="54" t="s">
        <v>205</v>
      </c>
      <c r="C5" s="31" t="s">
        <v>1336</v>
      </c>
      <c r="D5" s="199">
        <v>155</v>
      </c>
      <c r="E5" s="199">
        <v>130.084723</v>
      </c>
      <c r="F5" s="199">
        <v>15.1</v>
      </c>
      <c r="G5" s="200">
        <v>140</v>
      </c>
      <c r="H5" s="30">
        <v>44.580917</v>
      </c>
      <c r="I5" s="24">
        <f t="shared" ref="I5:I48" si="2">SUM(H5:H5)/SUM(G5:G5)</f>
        <v>0.318435121428571</v>
      </c>
      <c r="J5" s="24">
        <v>0.3</v>
      </c>
      <c r="K5" s="208" t="s">
        <v>1962</v>
      </c>
      <c r="L5" s="209"/>
      <c r="M5" s="209"/>
      <c r="N5" s="209"/>
      <c r="O5" s="25"/>
    </row>
    <row r="6" s="7" customFormat="1" ht="152" customHeight="1" spans="1:15">
      <c r="A6" s="25">
        <v>2</v>
      </c>
      <c r="B6" s="26" t="s">
        <v>205</v>
      </c>
      <c r="C6" s="26" t="s">
        <v>1963</v>
      </c>
      <c r="D6" s="199">
        <v>720</v>
      </c>
      <c r="E6" s="199">
        <v>577.625505</v>
      </c>
      <c r="F6" s="199">
        <v>53</v>
      </c>
      <c r="G6" s="199">
        <v>654.7</v>
      </c>
      <c r="H6" s="30">
        <v>195.787752</v>
      </c>
      <c r="I6" s="24">
        <f t="shared" si="2"/>
        <v>0.29904956774095</v>
      </c>
      <c r="J6" s="24">
        <v>0.3</v>
      </c>
      <c r="K6" s="210" t="s">
        <v>2271</v>
      </c>
      <c r="L6" s="209"/>
      <c r="M6" s="211"/>
      <c r="N6" s="209"/>
      <c r="O6" s="25"/>
    </row>
    <row r="7" s="7" customFormat="1" ht="146" customHeight="1" spans="1:15">
      <c r="A7" s="25">
        <v>3</v>
      </c>
      <c r="B7" s="26" t="s">
        <v>205</v>
      </c>
      <c r="C7" s="31" t="s">
        <v>1965</v>
      </c>
      <c r="D7" s="30">
        <v>71.4</v>
      </c>
      <c r="E7" s="30">
        <v>57.555959</v>
      </c>
      <c r="F7" s="30">
        <v>5.72</v>
      </c>
      <c r="G7" s="30">
        <v>71.4</v>
      </c>
      <c r="H7" s="30">
        <v>19.871388</v>
      </c>
      <c r="I7" s="24">
        <f t="shared" si="2"/>
        <v>0.278310756302521</v>
      </c>
      <c r="J7" s="24">
        <v>0.3</v>
      </c>
      <c r="K7" s="210" t="s">
        <v>1966</v>
      </c>
      <c r="L7" s="209"/>
      <c r="M7" s="209">
        <f>E7*0.2</f>
        <v>11.5111918</v>
      </c>
      <c r="N7" s="209">
        <f t="shared" ref="N7:N12" si="3">SUM(L7:M7)</f>
        <v>11.5111918</v>
      </c>
      <c r="O7" s="25"/>
    </row>
    <row r="8" s="7" customFormat="1" ht="178" customHeight="1" spans="1:15">
      <c r="A8" s="25">
        <v>4</v>
      </c>
      <c r="B8" s="26" t="s">
        <v>205</v>
      </c>
      <c r="C8" s="31" t="s">
        <v>1967</v>
      </c>
      <c r="D8" s="30">
        <v>600</v>
      </c>
      <c r="E8" s="30">
        <v>481.270831</v>
      </c>
      <c r="F8" s="30">
        <v>41.4</v>
      </c>
      <c r="G8" s="30">
        <v>550.03</v>
      </c>
      <c r="H8" s="30">
        <v>161.10255</v>
      </c>
      <c r="I8" s="24">
        <f t="shared" si="2"/>
        <v>0.292897751031762</v>
      </c>
      <c r="J8" s="24">
        <v>0.3</v>
      </c>
      <c r="K8" s="210" t="s">
        <v>2272</v>
      </c>
      <c r="L8" s="211"/>
      <c r="M8" s="209">
        <f>E8*0.3</f>
        <v>144.3812493</v>
      </c>
      <c r="N8" s="209">
        <f t="shared" si="3"/>
        <v>144.3812493</v>
      </c>
      <c r="O8" s="25"/>
    </row>
    <row r="9" s="7" customFormat="1" ht="120" customHeight="1" spans="1:15">
      <c r="A9" s="201" t="s">
        <v>22</v>
      </c>
      <c r="B9" s="174"/>
      <c r="C9" s="175"/>
      <c r="D9" s="202">
        <f t="shared" ref="D9:H9" si="4">SUM(D5:D8)</f>
        <v>1546.4</v>
      </c>
      <c r="E9" s="202">
        <f t="shared" si="4"/>
        <v>1246.537018</v>
      </c>
      <c r="F9" s="202">
        <f t="shared" si="4"/>
        <v>115.22</v>
      </c>
      <c r="G9" s="202">
        <f t="shared" si="4"/>
        <v>1416.13</v>
      </c>
      <c r="H9" s="202">
        <f t="shared" si="4"/>
        <v>421.342607</v>
      </c>
      <c r="I9" s="180">
        <f t="shared" si="2"/>
        <v>0.297531022575611</v>
      </c>
      <c r="J9" s="212"/>
      <c r="K9" s="213"/>
      <c r="L9" s="214">
        <f>SUM(L5:L8)</f>
        <v>0</v>
      </c>
      <c r="M9" s="214">
        <f>SUM(M5:M8)</f>
        <v>155.8924411</v>
      </c>
      <c r="N9" s="215">
        <f t="shared" si="3"/>
        <v>155.8924411</v>
      </c>
      <c r="O9" s="25"/>
    </row>
    <row r="10" s="7" customFormat="1" ht="146" customHeight="1" spans="1:15">
      <c r="A10" s="25">
        <v>5</v>
      </c>
      <c r="B10" s="54" t="s">
        <v>181</v>
      </c>
      <c r="C10" s="26" t="s">
        <v>1352</v>
      </c>
      <c r="D10" s="33">
        <v>530</v>
      </c>
      <c r="E10" s="34">
        <v>446.21653</v>
      </c>
      <c r="F10" s="33">
        <v>32.5</v>
      </c>
      <c r="G10" s="29">
        <v>420</v>
      </c>
      <c r="H10" s="34">
        <v>0</v>
      </c>
      <c r="I10" s="24">
        <f t="shared" si="2"/>
        <v>0</v>
      </c>
      <c r="J10" s="24"/>
      <c r="K10" s="210" t="s">
        <v>2273</v>
      </c>
      <c r="L10" s="209">
        <f>E10*0.3+14.4818</f>
        <v>148.346759</v>
      </c>
      <c r="M10" s="211"/>
      <c r="N10" s="209">
        <f t="shared" si="3"/>
        <v>148.346759</v>
      </c>
      <c r="O10" s="25"/>
    </row>
    <row r="11" s="7" customFormat="1" ht="156" customHeight="1" spans="1:15">
      <c r="A11" s="25">
        <v>6</v>
      </c>
      <c r="B11" s="26" t="s">
        <v>181</v>
      </c>
      <c r="C11" s="26" t="s">
        <v>1970</v>
      </c>
      <c r="D11" s="31">
        <v>264</v>
      </c>
      <c r="E11" s="34">
        <v>226.904</v>
      </c>
      <c r="F11" s="31">
        <v>16.63</v>
      </c>
      <c r="G11" s="31">
        <v>247.33</v>
      </c>
      <c r="H11" s="34">
        <v>77.143</v>
      </c>
      <c r="I11" s="24">
        <f t="shared" si="2"/>
        <v>0.311903125379048</v>
      </c>
      <c r="J11" s="216">
        <v>0.3</v>
      </c>
      <c r="K11" s="208" t="s">
        <v>2274</v>
      </c>
      <c r="L11" s="209"/>
      <c r="M11" s="209">
        <f>E11*0.2</f>
        <v>45.3808</v>
      </c>
      <c r="N11" s="209">
        <f t="shared" si="3"/>
        <v>45.3808</v>
      </c>
      <c r="O11" s="25"/>
    </row>
    <row r="12" s="7" customFormat="1" ht="158" customHeight="1" spans="1:15">
      <c r="A12" s="25">
        <v>7</v>
      </c>
      <c r="B12" s="26" t="s">
        <v>181</v>
      </c>
      <c r="C12" s="26" t="s">
        <v>1972</v>
      </c>
      <c r="D12" s="34">
        <v>1000</v>
      </c>
      <c r="E12" s="34">
        <v>739.782871</v>
      </c>
      <c r="F12" s="34">
        <v>56.1</v>
      </c>
      <c r="G12" s="34">
        <v>935.04</v>
      </c>
      <c r="H12" s="34">
        <v>23.84806</v>
      </c>
      <c r="I12" s="24">
        <f t="shared" si="2"/>
        <v>0.0255048554072553</v>
      </c>
      <c r="J12" s="24"/>
      <c r="K12" s="217" t="s">
        <v>2275</v>
      </c>
      <c r="L12" s="209">
        <f>E12*0.3</f>
        <v>221.9348613</v>
      </c>
      <c r="M12" s="209"/>
      <c r="N12" s="209">
        <f t="shared" si="3"/>
        <v>221.9348613</v>
      </c>
      <c r="O12" s="25"/>
    </row>
    <row r="13" s="7" customFormat="1" ht="106" customHeight="1" spans="1:15">
      <c r="A13" s="201" t="s">
        <v>22</v>
      </c>
      <c r="B13" s="174"/>
      <c r="C13" s="175"/>
      <c r="D13" s="57">
        <f t="shared" ref="D13:H13" si="5">SUM(D10:D12)</f>
        <v>1794</v>
      </c>
      <c r="E13" s="57">
        <f t="shared" si="5"/>
        <v>1412.903401</v>
      </c>
      <c r="F13" s="57">
        <f t="shared" si="5"/>
        <v>105.23</v>
      </c>
      <c r="G13" s="57">
        <f t="shared" si="5"/>
        <v>1602.37</v>
      </c>
      <c r="H13" s="57">
        <f t="shared" si="5"/>
        <v>100.99106</v>
      </c>
      <c r="I13" s="180">
        <f t="shared" si="2"/>
        <v>0.0630260551558005</v>
      </c>
      <c r="J13" s="57">
        <f t="shared" ref="J13:N13" si="6">SUM(J10:J12)</f>
        <v>0.3</v>
      </c>
      <c r="K13" s="22"/>
      <c r="L13" s="215">
        <f t="shared" si="6"/>
        <v>370.2816203</v>
      </c>
      <c r="M13" s="215">
        <f t="shared" si="6"/>
        <v>45.3808</v>
      </c>
      <c r="N13" s="215">
        <f t="shared" si="6"/>
        <v>415.6624203</v>
      </c>
      <c r="O13" s="25"/>
    </row>
    <row r="14" s="7" customFormat="1" ht="176" customHeight="1" spans="1:15">
      <c r="A14" s="25">
        <v>8</v>
      </c>
      <c r="B14" s="26" t="s">
        <v>240</v>
      </c>
      <c r="C14" s="31" t="s">
        <v>1975</v>
      </c>
      <c r="D14" s="31">
        <v>1500</v>
      </c>
      <c r="E14" s="31">
        <v>1247.090639</v>
      </c>
      <c r="F14" s="31">
        <v>85.15</v>
      </c>
      <c r="G14" s="29">
        <v>1200</v>
      </c>
      <c r="H14" s="34">
        <v>0</v>
      </c>
      <c r="I14" s="24">
        <f t="shared" si="2"/>
        <v>0</v>
      </c>
      <c r="J14" s="24">
        <v>0.3</v>
      </c>
      <c r="K14" s="218" t="s">
        <v>2276</v>
      </c>
      <c r="L14" s="219">
        <f>E14*0.3+53.685</f>
        <v>427.8121917</v>
      </c>
      <c r="M14" s="219"/>
      <c r="N14" s="209">
        <f t="shared" ref="N14:N17" si="7">SUM(L14:M14)</f>
        <v>427.8121917</v>
      </c>
      <c r="O14" s="25"/>
    </row>
    <row r="15" s="7" customFormat="1" ht="172" customHeight="1" spans="1:15">
      <c r="A15" s="25">
        <v>9</v>
      </c>
      <c r="B15" s="26" t="s">
        <v>240</v>
      </c>
      <c r="C15" s="26" t="s">
        <v>1977</v>
      </c>
      <c r="D15" s="34">
        <v>1540</v>
      </c>
      <c r="E15" s="179">
        <v>1150.081701</v>
      </c>
      <c r="F15" s="34">
        <v>87.86</v>
      </c>
      <c r="G15" s="34">
        <v>1414.5</v>
      </c>
      <c r="H15" s="34">
        <v>386.79346</v>
      </c>
      <c r="I15" s="24">
        <f t="shared" si="2"/>
        <v>0.273448893601979</v>
      </c>
      <c r="J15" s="24">
        <v>0.3</v>
      </c>
      <c r="K15" s="220" t="s">
        <v>2277</v>
      </c>
      <c r="L15" s="219">
        <v>8.76105030000008</v>
      </c>
      <c r="M15" s="221"/>
      <c r="N15" s="209">
        <f t="shared" si="7"/>
        <v>8.76105030000008</v>
      </c>
      <c r="O15" s="25"/>
    </row>
    <row r="16" s="7" customFormat="1" ht="118" customHeight="1" spans="1:15">
      <c r="A16" s="25">
        <v>10</v>
      </c>
      <c r="B16" s="26" t="s">
        <v>240</v>
      </c>
      <c r="C16" s="26" t="s">
        <v>1979</v>
      </c>
      <c r="D16" s="34">
        <v>35</v>
      </c>
      <c r="E16" s="34" t="s">
        <v>1980</v>
      </c>
      <c r="F16" s="34" t="s">
        <v>1980</v>
      </c>
      <c r="G16" s="34">
        <v>35</v>
      </c>
      <c r="H16" s="34">
        <v>0</v>
      </c>
      <c r="I16" s="24">
        <f t="shared" si="2"/>
        <v>0</v>
      </c>
      <c r="J16" s="34"/>
      <c r="K16" s="208" t="s">
        <v>2278</v>
      </c>
      <c r="L16" s="209">
        <f>G16*0.5</f>
        <v>17.5</v>
      </c>
      <c r="M16" s="209"/>
      <c r="N16" s="209">
        <f t="shared" si="7"/>
        <v>17.5</v>
      </c>
      <c r="O16" s="25"/>
    </row>
    <row r="17" s="7" customFormat="1" ht="134" customHeight="1" spans="1:15">
      <c r="A17" s="25">
        <v>11</v>
      </c>
      <c r="B17" s="26" t="s">
        <v>240</v>
      </c>
      <c r="C17" s="31" t="s">
        <v>1570</v>
      </c>
      <c r="D17" s="29">
        <v>1250</v>
      </c>
      <c r="E17" s="29"/>
      <c r="F17" s="29"/>
      <c r="G17" s="29">
        <v>800</v>
      </c>
      <c r="H17" s="34">
        <v>0</v>
      </c>
      <c r="I17" s="24">
        <f t="shared" si="2"/>
        <v>0</v>
      </c>
      <c r="J17" s="24"/>
      <c r="K17" s="222" t="s">
        <v>2279</v>
      </c>
      <c r="L17" s="223"/>
      <c r="M17" s="209">
        <v>36.585</v>
      </c>
      <c r="N17" s="209">
        <f t="shared" si="7"/>
        <v>36.585</v>
      </c>
      <c r="O17" s="25"/>
    </row>
    <row r="18" s="7" customFormat="1" ht="90" customHeight="1" spans="1:15">
      <c r="A18" s="201" t="s">
        <v>22</v>
      </c>
      <c r="B18" s="174"/>
      <c r="C18" s="175"/>
      <c r="D18" s="57">
        <f t="shared" ref="D18:H18" si="8">SUM(D14:D17)</f>
        <v>4325</v>
      </c>
      <c r="E18" s="57">
        <f t="shared" si="8"/>
        <v>2397.17234</v>
      </c>
      <c r="F18" s="57">
        <f t="shared" si="8"/>
        <v>173.01</v>
      </c>
      <c r="G18" s="57">
        <f t="shared" si="8"/>
        <v>3449.5</v>
      </c>
      <c r="H18" s="57">
        <f t="shared" si="8"/>
        <v>386.79346</v>
      </c>
      <c r="I18" s="180">
        <f t="shared" si="2"/>
        <v>0.112130297144514</v>
      </c>
      <c r="J18" s="57">
        <f t="shared" ref="J18:N18" si="9">SUM(J14:J17)</f>
        <v>0.6</v>
      </c>
      <c r="K18" s="213"/>
      <c r="L18" s="214">
        <f t="shared" si="9"/>
        <v>454.073242</v>
      </c>
      <c r="M18" s="214">
        <f t="shared" si="9"/>
        <v>36.585</v>
      </c>
      <c r="N18" s="214">
        <f t="shared" si="9"/>
        <v>490.658242</v>
      </c>
      <c r="O18" s="25"/>
    </row>
    <row r="19" s="7" customFormat="1" ht="136" customHeight="1" spans="1:15">
      <c r="A19" s="25">
        <v>12</v>
      </c>
      <c r="B19" s="26" t="s">
        <v>753</v>
      </c>
      <c r="C19" s="26" t="s">
        <v>1983</v>
      </c>
      <c r="D19" s="31">
        <v>2050</v>
      </c>
      <c r="E19" s="34">
        <v>1630.321105</v>
      </c>
      <c r="F19" s="31">
        <v>105.67</v>
      </c>
      <c r="G19" s="31">
        <v>1887.27</v>
      </c>
      <c r="H19" s="34">
        <v>0</v>
      </c>
      <c r="I19" s="24">
        <f t="shared" si="2"/>
        <v>0</v>
      </c>
      <c r="J19" s="24"/>
      <c r="K19" s="183" t="s">
        <v>1984</v>
      </c>
      <c r="L19" s="219">
        <f>E19*0.3+66.973</f>
        <v>556.0693315</v>
      </c>
      <c r="M19" s="221"/>
      <c r="N19" s="209">
        <f t="shared" ref="N19:N22" si="10">SUM(L19:M19)</f>
        <v>556.0693315</v>
      </c>
      <c r="O19" s="25"/>
    </row>
    <row r="20" s="7" customFormat="1" ht="409" customHeight="1" spans="1:16">
      <c r="A20" s="25">
        <v>13</v>
      </c>
      <c r="B20" s="26" t="s">
        <v>753</v>
      </c>
      <c r="C20" s="26" t="s">
        <v>1646</v>
      </c>
      <c r="D20" s="31">
        <v>2000</v>
      </c>
      <c r="E20" s="34">
        <f>989.533558+184.551704+410.99496+51.803049</f>
        <v>1636.883271</v>
      </c>
      <c r="F20" s="31">
        <v>133.5</v>
      </c>
      <c r="G20" s="29">
        <v>1000</v>
      </c>
      <c r="H20" s="34">
        <v>0</v>
      </c>
      <c r="I20" s="24">
        <f t="shared" si="2"/>
        <v>0</v>
      </c>
      <c r="J20" s="24"/>
      <c r="K20" s="224" t="s">
        <v>2280</v>
      </c>
      <c r="L20" s="219">
        <f>989.533558*0.3+184.551704*0.3</f>
        <v>352.2255786</v>
      </c>
      <c r="M20" s="219">
        <f>410.99496*0.3+51.803049*0.3+87.5</f>
        <v>226.3394027</v>
      </c>
      <c r="N20" s="209">
        <f t="shared" si="10"/>
        <v>578.5649813</v>
      </c>
      <c r="O20" s="25"/>
      <c r="P20" s="225"/>
    </row>
    <row r="21" s="7" customFormat="1" ht="204" customHeight="1" spans="1:15">
      <c r="A21" s="25">
        <v>14</v>
      </c>
      <c r="B21" s="26" t="s">
        <v>753</v>
      </c>
      <c r="C21" s="26" t="s">
        <v>1986</v>
      </c>
      <c r="D21" s="34">
        <v>277.241</v>
      </c>
      <c r="E21" s="34">
        <v>221.951432</v>
      </c>
      <c r="F21" s="34">
        <v>17.01</v>
      </c>
      <c r="G21" s="34">
        <v>259.93</v>
      </c>
      <c r="H21" s="34">
        <v>0</v>
      </c>
      <c r="I21" s="24">
        <f t="shared" si="2"/>
        <v>0</v>
      </c>
      <c r="J21" s="24"/>
      <c r="K21" s="183" t="s">
        <v>2281</v>
      </c>
      <c r="L21" s="219">
        <f>E21*0.3+11.611</f>
        <v>78.1964296</v>
      </c>
      <c r="M21" s="221"/>
      <c r="N21" s="209">
        <f t="shared" si="10"/>
        <v>78.1964296</v>
      </c>
      <c r="O21" s="25"/>
    </row>
    <row r="22" s="7" customFormat="1" ht="146" customHeight="1" spans="1:15">
      <c r="A22" s="25">
        <v>15</v>
      </c>
      <c r="B22" s="26" t="s">
        <v>753</v>
      </c>
      <c r="C22" s="26" t="s">
        <v>1988</v>
      </c>
      <c r="D22" s="34">
        <v>18</v>
      </c>
      <c r="E22" s="34">
        <v>18</v>
      </c>
      <c r="F22" s="34">
        <v>0</v>
      </c>
      <c r="G22" s="34">
        <v>18</v>
      </c>
      <c r="H22" s="34">
        <v>0</v>
      </c>
      <c r="I22" s="24">
        <f t="shared" si="2"/>
        <v>0</v>
      </c>
      <c r="J22" s="24"/>
      <c r="K22" s="217" t="s">
        <v>1989</v>
      </c>
      <c r="L22" s="209">
        <f>E22*0.5</f>
        <v>9</v>
      </c>
      <c r="M22" s="209"/>
      <c r="N22" s="209">
        <f t="shared" si="10"/>
        <v>9</v>
      </c>
      <c r="O22" s="25"/>
    </row>
    <row r="23" s="7" customFormat="1" ht="90" customHeight="1" spans="1:15">
      <c r="A23" s="201" t="s">
        <v>22</v>
      </c>
      <c r="B23" s="174"/>
      <c r="C23" s="175"/>
      <c r="D23" s="57">
        <f t="shared" ref="D23:H23" si="11">SUM(D19:D22)</f>
        <v>4345.241</v>
      </c>
      <c r="E23" s="57">
        <f t="shared" si="11"/>
        <v>3507.155808</v>
      </c>
      <c r="F23" s="57">
        <f t="shared" si="11"/>
        <v>256.18</v>
      </c>
      <c r="G23" s="57">
        <f t="shared" si="11"/>
        <v>3165.2</v>
      </c>
      <c r="H23" s="57">
        <f t="shared" si="11"/>
        <v>0</v>
      </c>
      <c r="I23" s="180">
        <f t="shared" si="2"/>
        <v>0</v>
      </c>
      <c r="J23" s="57">
        <f t="shared" ref="J23:N23" si="12">SUM(J19:J22)</f>
        <v>0</v>
      </c>
      <c r="K23" s="226"/>
      <c r="L23" s="227">
        <f t="shared" si="12"/>
        <v>995.4913397</v>
      </c>
      <c r="M23" s="227">
        <f t="shared" si="12"/>
        <v>226.3394027</v>
      </c>
      <c r="N23" s="227">
        <f t="shared" si="12"/>
        <v>1221.8307424</v>
      </c>
      <c r="O23" s="25"/>
    </row>
    <row r="24" s="7" customFormat="1" ht="242" customHeight="1" spans="1:15">
      <c r="A24" s="25">
        <v>16</v>
      </c>
      <c r="B24" s="26" t="s">
        <v>190</v>
      </c>
      <c r="C24" s="26" t="s">
        <v>1990</v>
      </c>
      <c r="D24" s="34">
        <v>990</v>
      </c>
      <c r="E24" s="34">
        <v>679.43961</v>
      </c>
      <c r="F24" s="34">
        <v>59.34</v>
      </c>
      <c r="G24" s="34">
        <v>900.96</v>
      </c>
      <c r="H24" s="34">
        <v>27.868</v>
      </c>
      <c r="I24" s="24">
        <f t="shared" si="2"/>
        <v>0.0309314508968212</v>
      </c>
      <c r="J24" s="24"/>
      <c r="K24" s="208" t="s">
        <v>2282</v>
      </c>
      <c r="L24" s="209">
        <v>210.855883</v>
      </c>
      <c r="M24" s="209"/>
      <c r="N24" s="209">
        <f t="shared" ref="N24:N26" si="13">SUM(L24:M24)</f>
        <v>210.855883</v>
      </c>
      <c r="O24" s="25"/>
    </row>
    <row r="25" s="7" customFormat="1" ht="162" customHeight="1" spans="1:15">
      <c r="A25" s="25">
        <v>17</v>
      </c>
      <c r="B25" s="26" t="s">
        <v>190</v>
      </c>
      <c r="C25" s="26" t="s">
        <v>1992</v>
      </c>
      <c r="D25" s="34">
        <v>4</v>
      </c>
      <c r="E25" s="34">
        <v>4</v>
      </c>
      <c r="F25" s="34">
        <v>0</v>
      </c>
      <c r="G25" s="34">
        <v>4</v>
      </c>
      <c r="H25" s="34">
        <v>0</v>
      </c>
      <c r="I25" s="24">
        <f t="shared" si="2"/>
        <v>0</v>
      </c>
      <c r="J25" s="24"/>
      <c r="K25" s="71" t="s">
        <v>2283</v>
      </c>
      <c r="L25" s="209">
        <v>4</v>
      </c>
      <c r="M25" s="209"/>
      <c r="N25" s="209">
        <f t="shared" si="13"/>
        <v>4</v>
      </c>
      <c r="O25" s="25"/>
    </row>
    <row r="26" s="9" customFormat="1" ht="132" customHeight="1" spans="1:15">
      <c r="A26" s="25">
        <v>18</v>
      </c>
      <c r="B26" s="54" t="s">
        <v>190</v>
      </c>
      <c r="C26" s="26" t="s">
        <v>1901</v>
      </c>
      <c r="D26" s="34">
        <v>1250</v>
      </c>
      <c r="E26" s="34">
        <v>1049.086361</v>
      </c>
      <c r="F26" s="34">
        <v>71.75</v>
      </c>
      <c r="G26" s="34">
        <v>1250</v>
      </c>
      <c r="H26" s="34">
        <v>25.6875</v>
      </c>
      <c r="I26" s="24">
        <f t="shared" si="2"/>
        <v>0.02055</v>
      </c>
      <c r="J26" s="24"/>
      <c r="K26" s="217" t="s">
        <v>2284</v>
      </c>
      <c r="L26" s="209">
        <v>336.3125</v>
      </c>
      <c r="M26" s="211"/>
      <c r="N26" s="209">
        <f t="shared" si="13"/>
        <v>336.3125</v>
      </c>
      <c r="O26" s="18"/>
    </row>
    <row r="27" s="9" customFormat="1" ht="116" customHeight="1" spans="1:15">
      <c r="A27" s="201" t="s">
        <v>22</v>
      </c>
      <c r="B27" s="174"/>
      <c r="C27" s="175"/>
      <c r="D27" s="57">
        <f t="shared" ref="D27:H27" si="14">SUM(D24:D26)</f>
        <v>2244</v>
      </c>
      <c r="E27" s="57">
        <f t="shared" si="14"/>
        <v>1732.525971</v>
      </c>
      <c r="F27" s="57">
        <f t="shared" si="14"/>
        <v>131.09</v>
      </c>
      <c r="G27" s="57">
        <f t="shared" si="14"/>
        <v>2154.96</v>
      </c>
      <c r="H27" s="57">
        <f t="shared" si="14"/>
        <v>53.5555</v>
      </c>
      <c r="I27" s="180">
        <f t="shared" si="2"/>
        <v>0.0248522014329732</v>
      </c>
      <c r="J27" s="57">
        <f t="shared" ref="J27:N27" si="15">SUM(J24:J26)</f>
        <v>0</v>
      </c>
      <c r="K27" s="22"/>
      <c r="L27" s="227">
        <f t="shared" si="15"/>
        <v>551.168383</v>
      </c>
      <c r="M27" s="227">
        <f t="shared" si="15"/>
        <v>0</v>
      </c>
      <c r="N27" s="227">
        <f t="shared" si="15"/>
        <v>551.168383</v>
      </c>
      <c r="O27" s="18"/>
    </row>
    <row r="28" s="7" customFormat="1" ht="150" customHeight="1" spans="1:15">
      <c r="A28" s="25">
        <v>19</v>
      </c>
      <c r="B28" s="54" t="s">
        <v>906</v>
      </c>
      <c r="C28" s="31" t="s">
        <v>1365</v>
      </c>
      <c r="D28" s="29">
        <v>255</v>
      </c>
      <c r="E28" s="34">
        <v>181.853097</v>
      </c>
      <c r="F28" s="29">
        <v>14.4</v>
      </c>
      <c r="G28" s="29">
        <v>200</v>
      </c>
      <c r="H28" s="34">
        <v>115.522858</v>
      </c>
      <c r="I28" s="24">
        <f t="shared" si="2"/>
        <v>0.57761429</v>
      </c>
      <c r="J28" s="24">
        <v>0.6</v>
      </c>
      <c r="K28" s="208" t="s">
        <v>2285</v>
      </c>
      <c r="L28" s="209">
        <f>E28*0.3</f>
        <v>54.5559291</v>
      </c>
      <c r="M28" s="211"/>
      <c r="N28" s="209">
        <f t="shared" ref="N28:N30" si="16">SUM(L28:M28)</f>
        <v>54.5559291</v>
      </c>
      <c r="O28" s="25"/>
    </row>
    <row r="29" s="7" customFormat="1" ht="190" customHeight="1" spans="1:15">
      <c r="A29" s="25">
        <v>20</v>
      </c>
      <c r="B29" s="26" t="s">
        <v>906</v>
      </c>
      <c r="C29" s="31" t="s">
        <v>1996</v>
      </c>
      <c r="D29" s="31">
        <v>95.04</v>
      </c>
      <c r="E29" s="34">
        <v>84.7779</v>
      </c>
      <c r="F29" s="31">
        <v>3.65</v>
      </c>
      <c r="G29" s="29">
        <v>95.04</v>
      </c>
      <c r="H29" s="34">
        <v>68.84982</v>
      </c>
      <c r="I29" s="24">
        <f t="shared" si="2"/>
        <v>0.724429924242424</v>
      </c>
      <c r="J29" s="24">
        <v>0.8</v>
      </c>
      <c r="K29" s="208" t="s">
        <v>2286</v>
      </c>
      <c r="L29" s="228"/>
      <c r="M29" s="209">
        <v>19.05605</v>
      </c>
      <c r="N29" s="209">
        <f t="shared" si="16"/>
        <v>19.05605</v>
      </c>
      <c r="O29" s="25"/>
    </row>
    <row r="30" s="7" customFormat="1" ht="236" customHeight="1" spans="1:15">
      <c r="A30" s="25">
        <v>21</v>
      </c>
      <c r="B30" s="26" t="s">
        <v>906</v>
      </c>
      <c r="C30" s="26" t="s">
        <v>1998</v>
      </c>
      <c r="D30" s="31">
        <v>1725</v>
      </c>
      <c r="E30" s="31">
        <v>1401.905908</v>
      </c>
      <c r="F30" s="31">
        <v>84.2</v>
      </c>
      <c r="G30" s="29">
        <v>1635.85</v>
      </c>
      <c r="H30" s="34">
        <v>456.783372</v>
      </c>
      <c r="I30" s="24">
        <f t="shared" si="2"/>
        <v>0.279233042149341</v>
      </c>
      <c r="J30" s="24">
        <v>0.3</v>
      </c>
      <c r="K30" s="208" t="s">
        <v>2287</v>
      </c>
      <c r="L30" s="209"/>
      <c r="M30" s="209">
        <f>E30*0.1</f>
        <v>140.1905908</v>
      </c>
      <c r="N30" s="209">
        <f t="shared" si="16"/>
        <v>140.1905908</v>
      </c>
      <c r="O30" s="25"/>
    </row>
    <row r="31" s="7" customFormat="1" ht="116" customHeight="1" spans="1:15">
      <c r="A31" s="201" t="s">
        <v>22</v>
      </c>
      <c r="B31" s="174"/>
      <c r="C31" s="175"/>
      <c r="D31" s="57">
        <f t="shared" ref="D31:H31" si="17">SUM(D28:D30)</f>
        <v>2075.04</v>
      </c>
      <c r="E31" s="57">
        <f t="shared" si="17"/>
        <v>1668.536905</v>
      </c>
      <c r="F31" s="57">
        <f t="shared" si="17"/>
        <v>102.25</v>
      </c>
      <c r="G31" s="57">
        <f t="shared" si="17"/>
        <v>1930.89</v>
      </c>
      <c r="H31" s="57">
        <f t="shared" si="17"/>
        <v>641.15605</v>
      </c>
      <c r="I31" s="180">
        <f t="shared" si="2"/>
        <v>0.332052084789916</v>
      </c>
      <c r="J31" s="57"/>
      <c r="K31" s="213"/>
      <c r="L31" s="214">
        <f t="shared" ref="L31:N31" si="18">SUM(L28:L30)</f>
        <v>54.5559291</v>
      </c>
      <c r="M31" s="214">
        <f t="shared" si="18"/>
        <v>159.2466408</v>
      </c>
      <c r="N31" s="227">
        <f t="shared" si="18"/>
        <v>213.8025699</v>
      </c>
      <c r="O31" s="25"/>
    </row>
    <row r="32" s="7" customFormat="1" ht="142" customHeight="1" spans="1:15">
      <c r="A32" s="25">
        <v>22</v>
      </c>
      <c r="B32" s="54" t="s">
        <v>233</v>
      </c>
      <c r="C32" s="31" t="s">
        <v>1378</v>
      </c>
      <c r="D32" s="29">
        <v>46.5</v>
      </c>
      <c r="E32" s="34">
        <v>35.862427</v>
      </c>
      <c r="F32" s="29">
        <v>3.72</v>
      </c>
      <c r="G32" s="29">
        <v>40</v>
      </c>
      <c r="H32" s="34">
        <v>12.314728</v>
      </c>
      <c r="I32" s="24">
        <f t="shared" si="2"/>
        <v>0.3078682</v>
      </c>
      <c r="J32" s="24">
        <v>0.3</v>
      </c>
      <c r="K32" s="217" t="s">
        <v>2288</v>
      </c>
      <c r="L32" s="209">
        <f>E32*0.6</f>
        <v>21.5174562</v>
      </c>
      <c r="M32" s="209"/>
      <c r="N32" s="209">
        <f t="shared" ref="N32:N34" si="19">SUM(L32:M32)</f>
        <v>21.5174562</v>
      </c>
      <c r="O32" s="25"/>
    </row>
    <row r="33" s="7" customFormat="1" ht="156" customHeight="1" spans="1:15">
      <c r="A33" s="25">
        <v>23</v>
      </c>
      <c r="B33" s="54" t="s">
        <v>233</v>
      </c>
      <c r="C33" s="26" t="s">
        <v>2001</v>
      </c>
      <c r="D33" s="31">
        <v>1470.3</v>
      </c>
      <c r="E33" s="34">
        <v>1227.290511</v>
      </c>
      <c r="F33" s="31">
        <v>61.46</v>
      </c>
      <c r="G33" s="29">
        <v>1200</v>
      </c>
      <c r="H33" s="34">
        <v>0</v>
      </c>
      <c r="I33" s="24">
        <f t="shared" si="2"/>
        <v>0</v>
      </c>
      <c r="J33" s="24"/>
      <c r="K33" s="217" t="s">
        <v>2289</v>
      </c>
      <c r="L33" s="209">
        <f>E33*0.3+37.4</f>
        <v>405.5871533</v>
      </c>
      <c r="M33" s="211"/>
      <c r="N33" s="209">
        <f t="shared" si="19"/>
        <v>405.5871533</v>
      </c>
      <c r="O33" s="25"/>
    </row>
    <row r="34" s="7" customFormat="1" ht="160" customHeight="1" spans="1:15">
      <c r="A34" s="25">
        <v>24</v>
      </c>
      <c r="B34" s="26" t="s">
        <v>233</v>
      </c>
      <c r="C34" s="26" t="s">
        <v>2003</v>
      </c>
      <c r="D34" s="34">
        <v>174.01</v>
      </c>
      <c r="E34" s="34">
        <v>126.62641</v>
      </c>
      <c r="F34" s="34">
        <v>10.44</v>
      </c>
      <c r="G34" s="34">
        <v>174.01</v>
      </c>
      <c r="H34" s="34">
        <v>43.452923</v>
      </c>
      <c r="I34" s="24">
        <f t="shared" si="2"/>
        <v>0.249715091086719</v>
      </c>
      <c r="J34" s="24">
        <v>0.3</v>
      </c>
      <c r="K34" s="222" t="s">
        <v>2004</v>
      </c>
      <c r="L34" s="209">
        <f>E34*0.1</f>
        <v>12.662641</v>
      </c>
      <c r="M34" s="211"/>
      <c r="N34" s="209">
        <f t="shared" si="19"/>
        <v>12.662641</v>
      </c>
      <c r="O34" s="25"/>
    </row>
    <row r="35" s="7" customFormat="1" ht="110" customHeight="1" spans="1:15">
      <c r="A35" s="201" t="s">
        <v>22</v>
      </c>
      <c r="B35" s="174"/>
      <c r="C35" s="175"/>
      <c r="D35" s="57">
        <f t="shared" ref="D35:H35" si="20">SUM(D32:D34)</f>
        <v>1690.81</v>
      </c>
      <c r="E35" s="57">
        <f t="shared" si="20"/>
        <v>1389.779348</v>
      </c>
      <c r="F35" s="57">
        <f t="shared" si="20"/>
        <v>75.62</v>
      </c>
      <c r="G35" s="57">
        <f t="shared" si="20"/>
        <v>1414.01</v>
      </c>
      <c r="H35" s="57">
        <f t="shared" si="20"/>
        <v>55.767651</v>
      </c>
      <c r="I35" s="180">
        <f t="shared" si="2"/>
        <v>0.0394393611077715</v>
      </c>
      <c r="J35" s="57"/>
      <c r="K35" s="22"/>
      <c r="L35" s="214">
        <f t="shared" ref="L35:N35" si="21">SUM(L32:L34)</f>
        <v>439.7672505</v>
      </c>
      <c r="M35" s="214">
        <f t="shared" si="21"/>
        <v>0</v>
      </c>
      <c r="N35" s="227">
        <f t="shared" si="21"/>
        <v>439.7672505</v>
      </c>
      <c r="O35" s="25"/>
    </row>
    <row r="36" s="7" customFormat="1" ht="142" customHeight="1" spans="1:15">
      <c r="A36" s="25">
        <v>25</v>
      </c>
      <c r="B36" s="54" t="s">
        <v>247</v>
      </c>
      <c r="C36" s="26" t="s">
        <v>1388</v>
      </c>
      <c r="D36" s="29">
        <v>61.2</v>
      </c>
      <c r="E36" s="34">
        <v>35.812</v>
      </c>
      <c r="F36" s="29">
        <v>4.8</v>
      </c>
      <c r="G36" s="29">
        <v>55</v>
      </c>
      <c r="H36" s="34">
        <v>12.4524</v>
      </c>
      <c r="I36" s="24">
        <f t="shared" si="2"/>
        <v>0.226407272727273</v>
      </c>
      <c r="J36" s="24">
        <v>0.3</v>
      </c>
      <c r="K36" s="45" t="s">
        <v>2290</v>
      </c>
      <c r="L36" s="219"/>
      <c r="M36" s="219">
        <f>E36*0.4</f>
        <v>14.3248</v>
      </c>
      <c r="N36" s="209">
        <f t="shared" ref="N36:N38" si="22">SUM(L36:M36)</f>
        <v>14.3248</v>
      </c>
      <c r="O36" s="64"/>
    </row>
    <row r="37" s="7" customFormat="1" ht="146" customHeight="1" spans="1:15">
      <c r="A37" s="25">
        <v>26</v>
      </c>
      <c r="B37" s="64" t="s">
        <v>247</v>
      </c>
      <c r="C37" s="26" t="s">
        <v>1521</v>
      </c>
      <c r="D37" s="29">
        <v>600</v>
      </c>
      <c r="E37" s="34">
        <v>509.139687</v>
      </c>
      <c r="F37" s="29">
        <v>39.36</v>
      </c>
      <c r="G37" s="29">
        <v>500</v>
      </c>
      <c r="H37" s="34">
        <v>168.451906</v>
      </c>
      <c r="I37" s="24">
        <f t="shared" si="2"/>
        <v>0.336903812</v>
      </c>
      <c r="J37" s="24">
        <v>0.3</v>
      </c>
      <c r="K37" s="208" t="s">
        <v>2005</v>
      </c>
      <c r="L37" s="209"/>
      <c r="M37" s="209"/>
      <c r="N37" s="209">
        <f t="shared" si="22"/>
        <v>0</v>
      </c>
      <c r="O37" s="229"/>
    </row>
    <row r="38" s="7" customFormat="1" ht="218" customHeight="1" spans="1:15">
      <c r="A38" s="25">
        <v>27</v>
      </c>
      <c r="B38" s="26" t="s">
        <v>247</v>
      </c>
      <c r="C38" s="26" t="s">
        <v>1682</v>
      </c>
      <c r="D38" s="34">
        <v>1000</v>
      </c>
      <c r="E38" s="34">
        <f>514.415682+231.92957+23.0183</f>
        <v>769.363552</v>
      </c>
      <c r="F38" s="34">
        <v>63.3</v>
      </c>
      <c r="G38" s="34">
        <v>1000</v>
      </c>
      <c r="H38" s="34">
        <v>197.694045</v>
      </c>
      <c r="I38" s="24">
        <f t="shared" si="2"/>
        <v>0.197694045</v>
      </c>
      <c r="J38" s="24">
        <v>0.3</v>
      </c>
      <c r="K38" s="230" t="s">
        <v>2291</v>
      </c>
      <c r="L38" s="231">
        <f>231.92957*0.3</f>
        <v>69.578871</v>
      </c>
      <c r="M38" s="231">
        <f>23.0183*0.6+21.5</f>
        <v>35.31098</v>
      </c>
      <c r="N38" s="209">
        <f t="shared" si="22"/>
        <v>104.889851</v>
      </c>
      <c r="O38" s="229"/>
    </row>
    <row r="39" s="7" customFormat="1" ht="148" customHeight="1" spans="1:15">
      <c r="A39" s="201" t="s">
        <v>22</v>
      </c>
      <c r="B39" s="174"/>
      <c r="C39" s="175"/>
      <c r="D39" s="57">
        <f t="shared" ref="D39:H39" si="23">SUM(D36:D38)</f>
        <v>1661.2</v>
      </c>
      <c r="E39" s="57">
        <f t="shared" si="23"/>
        <v>1314.315239</v>
      </c>
      <c r="F39" s="57">
        <f t="shared" si="23"/>
        <v>107.46</v>
      </c>
      <c r="G39" s="57">
        <f t="shared" si="23"/>
        <v>1555</v>
      </c>
      <c r="H39" s="57">
        <f t="shared" si="23"/>
        <v>378.598351</v>
      </c>
      <c r="I39" s="180">
        <f t="shared" si="2"/>
        <v>0.243471608360129</v>
      </c>
      <c r="J39" s="57"/>
      <c r="K39" s="213"/>
      <c r="L39" s="227">
        <f t="shared" ref="L39:N39" si="24">SUM(L36:L38)</f>
        <v>69.578871</v>
      </c>
      <c r="M39" s="227">
        <f t="shared" si="24"/>
        <v>49.63578</v>
      </c>
      <c r="N39" s="227">
        <f t="shared" si="24"/>
        <v>119.214651</v>
      </c>
      <c r="O39" s="25"/>
    </row>
    <row r="40" s="7" customFormat="1" ht="154" customHeight="1" spans="1:15">
      <c r="A40" s="25">
        <v>28</v>
      </c>
      <c r="B40" s="54" t="s">
        <v>211</v>
      </c>
      <c r="C40" s="31" t="s">
        <v>1399</v>
      </c>
      <c r="D40" s="33">
        <v>280</v>
      </c>
      <c r="E40" s="25">
        <v>235.302625</v>
      </c>
      <c r="F40" s="33">
        <v>21.47</v>
      </c>
      <c r="G40" s="29">
        <v>250</v>
      </c>
      <c r="H40" s="34">
        <v>71.381888</v>
      </c>
      <c r="I40" s="24">
        <f t="shared" si="2"/>
        <v>0.285527552</v>
      </c>
      <c r="J40" s="24">
        <v>0.3</v>
      </c>
      <c r="K40" s="208" t="s">
        <v>2008</v>
      </c>
      <c r="L40" s="211"/>
      <c r="M40" s="209">
        <v>121.255128</v>
      </c>
      <c r="N40" s="209">
        <f t="shared" ref="N40:N43" si="25">SUM(L40:M40)</f>
        <v>121.255128</v>
      </c>
      <c r="O40" s="232"/>
    </row>
    <row r="41" s="7" customFormat="1" ht="380" customHeight="1" spans="1:15">
      <c r="A41" s="25">
        <v>29</v>
      </c>
      <c r="B41" s="26" t="s">
        <v>211</v>
      </c>
      <c r="C41" s="26" t="s">
        <v>1663</v>
      </c>
      <c r="D41" s="34">
        <v>2000</v>
      </c>
      <c r="E41" s="34">
        <f>583.350139+477.115256+269.583441</f>
        <v>1330.048836</v>
      </c>
      <c r="F41" s="34">
        <v>142</v>
      </c>
      <c r="G41" s="34">
        <v>1000</v>
      </c>
      <c r="H41" s="34">
        <v>21.635</v>
      </c>
      <c r="I41" s="24">
        <f t="shared" si="2"/>
        <v>0.021635</v>
      </c>
      <c r="J41" s="24"/>
      <c r="K41" s="233" t="s">
        <v>2292</v>
      </c>
      <c r="L41" s="209">
        <f>583.350139*0.3+477.115256*0.3+269.583441*0.3</f>
        <v>399.0146508</v>
      </c>
      <c r="M41" s="209">
        <f>43.27*0.5</f>
        <v>21.635</v>
      </c>
      <c r="N41" s="209">
        <f t="shared" si="25"/>
        <v>420.6496508</v>
      </c>
      <c r="O41" s="25"/>
    </row>
    <row r="42" s="7" customFormat="1" ht="198" customHeight="1" spans="1:15">
      <c r="A42" s="25">
        <v>30</v>
      </c>
      <c r="B42" s="26" t="s">
        <v>211</v>
      </c>
      <c r="C42" s="26" t="s">
        <v>2010</v>
      </c>
      <c r="D42" s="34">
        <v>550</v>
      </c>
      <c r="E42" s="34">
        <v>417.371049</v>
      </c>
      <c r="F42" s="34">
        <v>38</v>
      </c>
      <c r="G42" s="34">
        <v>507.94</v>
      </c>
      <c r="H42" s="34">
        <v>126.659915</v>
      </c>
      <c r="I42" s="24">
        <f t="shared" si="2"/>
        <v>0.249359993306296</v>
      </c>
      <c r="J42" s="24">
        <v>0.3</v>
      </c>
      <c r="K42" s="210" t="s">
        <v>2293</v>
      </c>
      <c r="L42" s="209">
        <f>E42*0.3</f>
        <v>125.2113147</v>
      </c>
      <c r="M42" s="209"/>
      <c r="N42" s="209">
        <f t="shared" si="25"/>
        <v>125.2113147</v>
      </c>
      <c r="O42" s="25"/>
    </row>
    <row r="43" s="7" customFormat="1" ht="166" customHeight="1" spans="1:15">
      <c r="A43" s="25">
        <v>31</v>
      </c>
      <c r="B43" s="26" t="s">
        <v>211</v>
      </c>
      <c r="C43" s="26" t="s">
        <v>2012</v>
      </c>
      <c r="D43" s="34">
        <v>22.8</v>
      </c>
      <c r="E43" s="34">
        <f>15+4</f>
        <v>19</v>
      </c>
      <c r="F43" s="34">
        <v>1.55</v>
      </c>
      <c r="G43" s="34">
        <v>22.8</v>
      </c>
      <c r="H43" s="34">
        <v>0</v>
      </c>
      <c r="I43" s="24">
        <f t="shared" si="2"/>
        <v>0</v>
      </c>
      <c r="J43" s="24"/>
      <c r="K43" s="210" t="s">
        <v>2294</v>
      </c>
      <c r="L43" s="209">
        <f>E43*0.5</f>
        <v>9.5</v>
      </c>
      <c r="M43" s="209"/>
      <c r="N43" s="209">
        <f t="shared" si="25"/>
        <v>9.5</v>
      </c>
      <c r="O43" s="25"/>
    </row>
    <row r="44" s="7" customFormat="1" ht="92" customHeight="1" spans="1:15">
      <c r="A44" s="201" t="s">
        <v>22</v>
      </c>
      <c r="B44" s="174"/>
      <c r="C44" s="175"/>
      <c r="D44" s="57">
        <f t="shared" ref="D44:H44" si="26">SUM(D40:D43)</f>
        <v>2852.8</v>
      </c>
      <c r="E44" s="57">
        <f t="shared" si="26"/>
        <v>2001.72251</v>
      </c>
      <c r="F44" s="57">
        <f t="shared" si="26"/>
        <v>203.02</v>
      </c>
      <c r="G44" s="57">
        <f t="shared" si="26"/>
        <v>1780.74</v>
      </c>
      <c r="H44" s="57">
        <f t="shared" si="26"/>
        <v>219.676803</v>
      </c>
      <c r="I44" s="180">
        <f t="shared" si="2"/>
        <v>0.123362648674147</v>
      </c>
      <c r="J44" s="57"/>
      <c r="K44" s="234"/>
      <c r="L44" s="214">
        <f t="shared" ref="L44:N44" si="27">SUM(L40:L43)</f>
        <v>533.7259655</v>
      </c>
      <c r="M44" s="214">
        <f t="shared" si="27"/>
        <v>142.890128</v>
      </c>
      <c r="N44" s="227">
        <f t="shared" si="27"/>
        <v>676.6160935</v>
      </c>
      <c r="O44" s="25"/>
    </row>
    <row r="45" s="7" customFormat="1" ht="168" customHeight="1" spans="1:15">
      <c r="A45" s="25">
        <v>32</v>
      </c>
      <c r="B45" s="26" t="s">
        <v>218</v>
      </c>
      <c r="C45" s="26" t="s">
        <v>2015</v>
      </c>
      <c r="D45" s="31">
        <v>390</v>
      </c>
      <c r="E45" s="31">
        <v>272.092405</v>
      </c>
      <c r="F45" s="31">
        <v>27.37</v>
      </c>
      <c r="G45" s="29">
        <v>355</v>
      </c>
      <c r="H45" s="34">
        <v>0</v>
      </c>
      <c r="I45" s="24">
        <f t="shared" si="2"/>
        <v>0</v>
      </c>
      <c r="J45" s="24"/>
      <c r="K45" s="217" t="s">
        <v>2016</v>
      </c>
      <c r="L45" s="209">
        <f>E45*0.3+17.315</f>
        <v>98.9427215</v>
      </c>
      <c r="M45" s="211"/>
      <c r="N45" s="209">
        <f t="shared" ref="N45:N48" si="28">SUM(L45:M45)</f>
        <v>98.9427215</v>
      </c>
      <c r="O45" s="25"/>
    </row>
    <row r="46" s="7" customFormat="1" ht="198" customHeight="1" spans="1:15">
      <c r="A46" s="25">
        <v>33</v>
      </c>
      <c r="B46" s="26" t="s">
        <v>198</v>
      </c>
      <c r="C46" s="31" t="s">
        <v>2017</v>
      </c>
      <c r="D46" s="34">
        <v>363</v>
      </c>
      <c r="E46" s="34">
        <v>312.5</v>
      </c>
      <c r="F46" s="34">
        <v>19</v>
      </c>
      <c r="G46" s="34">
        <v>363</v>
      </c>
      <c r="H46" s="34">
        <v>93.75</v>
      </c>
      <c r="I46" s="24">
        <f t="shared" si="2"/>
        <v>0.258264462809917</v>
      </c>
      <c r="J46" s="24">
        <v>0.3</v>
      </c>
      <c r="K46" s="208" t="s">
        <v>2295</v>
      </c>
      <c r="L46" s="209">
        <f>9.75</f>
        <v>9.75</v>
      </c>
      <c r="M46" s="209">
        <f>E46*0.2</f>
        <v>62.5</v>
      </c>
      <c r="N46" s="209">
        <f t="shared" si="28"/>
        <v>72.25</v>
      </c>
      <c r="O46" s="64"/>
    </row>
    <row r="47" s="7" customFormat="1" ht="92" customHeight="1" spans="1:15">
      <c r="A47" s="201" t="s">
        <v>22</v>
      </c>
      <c r="B47" s="174"/>
      <c r="C47" s="175"/>
      <c r="D47" s="57">
        <f t="shared" ref="D47:H47" si="29">SUM(D46:D46)</f>
        <v>363</v>
      </c>
      <c r="E47" s="57">
        <f t="shared" si="29"/>
        <v>312.5</v>
      </c>
      <c r="F47" s="57">
        <f t="shared" si="29"/>
        <v>19</v>
      </c>
      <c r="G47" s="57">
        <f t="shared" si="29"/>
        <v>363</v>
      </c>
      <c r="H47" s="57">
        <f t="shared" si="29"/>
        <v>93.75</v>
      </c>
      <c r="I47" s="180">
        <f t="shared" si="2"/>
        <v>0.258264462809917</v>
      </c>
      <c r="J47" s="57"/>
      <c r="K47" s="235"/>
      <c r="L47" s="57">
        <f t="shared" ref="L47:N47" si="30">SUM(L46:L46)</f>
        <v>9.75</v>
      </c>
      <c r="M47" s="57">
        <f t="shared" si="30"/>
        <v>62.5</v>
      </c>
      <c r="N47" s="57">
        <f t="shared" si="30"/>
        <v>72.25</v>
      </c>
      <c r="O47" s="25"/>
    </row>
    <row r="48" s="7" customFormat="1" ht="238" customHeight="1" spans="1:15">
      <c r="A48" s="25">
        <v>34</v>
      </c>
      <c r="B48" s="26" t="s">
        <v>151</v>
      </c>
      <c r="C48" s="26" t="s">
        <v>1330</v>
      </c>
      <c r="D48" s="31">
        <v>100</v>
      </c>
      <c r="E48" s="31">
        <v>100</v>
      </c>
      <c r="F48" s="31" t="s">
        <v>1980</v>
      </c>
      <c r="G48" s="29">
        <v>50</v>
      </c>
      <c r="H48" s="34">
        <v>11.45</v>
      </c>
      <c r="I48" s="24">
        <f t="shared" si="2"/>
        <v>0.229</v>
      </c>
      <c r="J48" s="24"/>
      <c r="K48" s="217" t="s">
        <v>2020</v>
      </c>
      <c r="L48" s="209">
        <v>38.55</v>
      </c>
      <c r="M48" s="209"/>
      <c r="N48" s="209">
        <f t="shared" si="28"/>
        <v>38.55</v>
      </c>
      <c r="O48" s="25"/>
    </row>
    <row r="49" s="9" customFormat="1" ht="92" customHeight="1" spans="1:15">
      <c r="A49" s="201" t="s">
        <v>22</v>
      </c>
      <c r="B49" s="174"/>
      <c r="C49" s="175"/>
      <c r="D49" s="57">
        <f t="shared" ref="D49:H49" si="31">SUM(D48:D48)</f>
        <v>100</v>
      </c>
      <c r="E49" s="57">
        <f t="shared" si="31"/>
        <v>100</v>
      </c>
      <c r="F49" s="57">
        <f t="shared" si="31"/>
        <v>0</v>
      </c>
      <c r="G49" s="57">
        <f t="shared" si="31"/>
        <v>50</v>
      </c>
      <c r="H49" s="57">
        <f t="shared" si="31"/>
        <v>11.45</v>
      </c>
      <c r="I49" s="180"/>
      <c r="J49" s="180"/>
      <c r="K49" s="236"/>
      <c r="L49" s="57">
        <f t="shared" ref="L49:N49" si="32">SUM(L48:L48)</f>
        <v>38.55</v>
      </c>
      <c r="M49" s="57">
        <f t="shared" si="32"/>
        <v>0</v>
      </c>
      <c r="N49" s="57">
        <f t="shared" si="32"/>
        <v>38.55</v>
      </c>
      <c r="O49" s="18"/>
    </row>
    <row r="50" s="7" customFormat="1" ht="188" customHeight="1" spans="1:15">
      <c r="A50" s="25">
        <v>35</v>
      </c>
      <c r="B50" s="54" t="s">
        <v>283</v>
      </c>
      <c r="C50" s="26" t="s">
        <v>1413</v>
      </c>
      <c r="D50" s="33">
        <v>4063.01</v>
      </c>
      <c r="E50" s="34">
        <v>3135.259334</v>
      </c>
      <c r="F50" s="33">
        <v>221.5</v>
      </c>
      <c r="G50" s="29">
        <v>4000</v>
      </c>
      <c r="H50" s="34">
        <v>916.146907</v>
      </c>
      <c r="I50" s="24">
        <f t="shared" ref="I50:I54" si="33">SUM(H50:H50)/SUM(G50:G50)</f>
        <v>0.22903672675</v>
      </c>
      <c r="J50" s="24">
        <v>0.3</v>
      </c>
      <c r="K50" s="208" t="s">
        <v>2296</v>
      </c>
      <c r="L50" s="209"/>
      <c r="M50" s="209">
        <f>E50*0.2</f>
        <v>627.0518668</v>
      </c>
      <c r="N50" s="209">
        <f t="shared" ref="N50:N54" si="34">SUM(L50:M50)</f>
        <v>627.0518668</v>
      </c>
      <c r="O50" s="25"/>
    </row>
    <row r="51" s="7" customFormat="1" ht="170" customHeight="1" spans="1:15">
      <c r="A51" s="25">
        <v>36</v>
      </c>
      <c r="B51" s="54" t="s">
        <v>283</v>
      </c>
      <c r="C51" s="26" t="s">
        <v>1427</v>
      </c>
      <c r="D51" s="29">
        <v>2239.54</v>
      </c>
      <c r="E51" s="29"/>
      <c r="F51" s="29">
        <v>166.57</v>
      </c>
      <c r="G51" s="29">
        <v>2200</v>
      </c>
      <c r="H51" s="34">
        <v>0</v>
      </c>
      <c r="I51" s="24">
        <f t="shared" si="33"/>
        <v>0</v>
      </c>
      <c r="J51" s="24"/>
      <c r="K51" s="208" t="s">
        <v>2297</v>
      </c>
      <c r="L51" s="211"/>
      <c r="M51" s="209">
        <v>60.64</v>
      </c>
      <c r="N51" s="209">
        <f t="shared" si="34"/>
        <v>60.64</v>
      </c>
      <c r="O51" s="25"/>
    </row>
    <row r="52" s="7" customFormat="1" ht="92" customHeight="1" spans="1:15">
      <c r="A52" s="201" t="s">
        <v>22</v>
      </c>
      <c r="B52" s="174"/>
      <c r="C52" s="175"/>
      <c r="D52" s="203">
        <f t="shared" ref="D52:H52" si="35">SUM(D50:D51)</f>
        <v>6302.55</v>
      </c>
      <c r="E52" s="203">
        <f t="shared" si="35"/>
        <v>3135.259334</v>
      </c>
      <c r="F52" s="203">
        <f t="shared" si="35"/>
        <v>388.07</v>
      </c>
      <c r="G52" s="203">
        <f t="shared" si="35"/>
        <v>6200</v>
      </c>
      <c r="H52" s="203">
        <f t="shared" si="35"/>
        <v>916.146907</v>
      </c>
      <c r="I52" s="180"/>
      <c r="J52" s="203"/>
      <c r="K52" s="237"/>
      <c r="L52" s="203">
        <f t="shared" ref="L52:N52" si="36">SUM(L50:L51)</f>
        <v>0</v>
      </c>
      <c r="M52" s="203">
        <f t="shared" si="36"/>
        <v>687.6918668</v>
      </c>
      <c r="N52" s="203">
        <f t="shared" si="36"/>
        <v>687.6918668</v>
      </c>
      <c r="O52" s="25"/>
    </row>
    <row r="53" s="7" customFormat="1" ht="158" customHeight="1" spans="1:15">
      <c r="A53" s="25">
        <v>37</v>
      </c>
      <c r="B53" s="26" t="s">
        <v>432</v>
      </c>
      <c r="C53" s="40" t="s">
        <v>1546</v>
      </c>
      <c r="D53" s="31">
        <v>1500</v>
      </c>
      <c r="E53" s="31"/>
      <c r="F53" s="31">
        <v>92.24</v>
      </c>
      <c r="G53" s="29">
        <v>1300</v>
      </c>
      <c r="H53" s="34">
        <v>0</v>
      </c>
      <c r="I53" s="24">
        <f t="shared" si="33"/>
        <v>0</v>
      </c>
      <c r="J53" s="24"/>
      <c r="K53" s="208" t="s">
        <v>2024</v>
      </c>
      <c r="L53" s="238"/>
      <c r="M53" s="209">
        <f>45*0.7</f>
        <v>31.5</v>
      </c>
      <c r="N53" s="209">
        <f t="shared" si="34"/>
        <v>31.5</v>
      </c>
      <c r="O53" s="229" t="s">
        <v>2025</v>
      </c>
    </row>
    <row r="54" s="7" customFormat="1" ht="178" customHeight="1" spans="1:16">
      <c r="A54" s="25">
        <v>38</v>
      </c>
      <c r="B54" s="26" t="s">
        <v>432</v>
      </c>
      <c r="C54" s="41" t="s">
        <v>449</v>
      </c>
      <c r="D54" s="29">
        <v>1007.59</v>
      </c>
      <c r="E54" s="29">
        <v>448.910585</v>
      </c>
      <c r="F54" s="29">
        <v>73.47</v>
      </c>
      <c r="G54" s="29">
        <v>600</v>
      </c>
      <c r="H54" s="34">
        <v>126.573175</v>
      </c>
      <c r="I54" s="24">
        <f t="shared" si="33"/>
        <v>0.210955291666667</v>
      </c>
      <c r="J54" s="24">
        <v>0.3</v>
      </c>
      <c r="K54" s="208" t="s">
        <v>2298</v>
      </c>
      <c r="L54" s="209"/>
      <c r="M54" s="209">
        <v>158.596825</v>
      </c>
      <c r="N54" s="209">
        <f t="shared" si="34"/>
        <v>158.596825</v>
      </c>
      <c r="O54" s="25"/>
      <c r="P54" s="239"/>
    </row>
    <row r="55" s="7" customFormat="1" ht="92" customHeight="1" spans="1:15">
      <c r="A55" s="201" t="s">
        <v>22</v>
      </c>
      <c r="B55" s="174"/>
      <c r="C55" s="175"/>
      <c r="D55" s="203">
        <f t="shared" ref="D55:H55" si="37">SUM(D53:D54)</f>
        <v>2507.59</v>
      </c>
      <c r="E55" s="203">
        <f t="shared" si="37"/>
        <v>448.910585</v>
      </c>
      <c r="F55" s="203">
        <f t="shared" si="37"/>
        <v>165.71</v>
      </c>
      <c r="G55" s="203">
        <f t="shared" si="37"/>
        <v>1900</v>
      </c>
      <c r="H55" s="203">
        <f t="shared" si="37"/>
        <v>126.573175</v>
      </c>
      <c r="I55" s="180"/>
      <c r="J55" s="203"/>
      <c r="K55" s="240"/>
      <c r="L55" s="203">
        <f t="shared" ref="L55:N55" si="38">SUM(L53:L54)</f>
        <v>0</v>
      </c>
      <c r="M55" s="203">
        <f t="shared" si="38"/>
        <v>190.096825</v>
      </c>
      <c r="N55" s="203">
        <f t="shared" si="38"/>
        <v>190.096825</v>
      </c>
      <c r="O55" s="25"/>
    </row>
    <row r="56" s="7" customFormat="1" ht="210" customHeight="1" spans="1:15">
      <c r="A56" s="25">
        <v>39</v>
      </c>
      <c r="B56" s="26" t="s">
        <v>517</v>
      </c>
      <c r="C56" s="26" t="s">
        <v>513</v>
      </c>
      <c r="D56" s="29">
        <v>2600</v>
      </c>
      <c r="E56" s="29">
        <v>2297.918037</v>
      </c>
      <c r="F56" s="29">
        <v>133.97</v>
      </c>
      <c r="G56" s="29">
        <v>2400</v>
      </c>
      <c r="H56" s="34">
        <v>0</v>
      </c>
      <c r="I56" s="24">
        <f t="shared" ref="I56:I60" si="39">SUM(H56:H56)/SUM(G56:G56)</f>
        <v>0</v>
      </c>
      <c r="J56" s="24"/>
      <c r="K56" s="208" t="s">
        <v>2299</v>
      </c>
      <c r="L56" s="209">
        <f>E56*0.3</f>
        <v>689.3754111</v>
      </c>
      <c r="M56" s="209">
        <v>65.752</v>
      </c>
      <c r="N56" s="209">
        <f t="shared" ref="N56:N60" si="40">SUM(L56:M56)</f>
        <v>755.1274111</v>
      </c>
      <c r="O56" s="25"/>
    </row>
    <row r="57" s="7" customFormat="1" ht="186" customHeight="1" spans="1:15">
      <c r="A57" s="25">
        <v>40</v>
      </c>
      <c r="B57" s="26" t="s">
        <v>517</v>
      </c>
      <c r="C57" s="31" t="s">
        <v>2028</v>
      </c>
      <c r="D57" s="31">
        <v>8500</v>
      </c>
      <c r="E57" s="31"/>
      <c r="F57" s="31">
        <v>257.95</v>
      </c>
      <c r="G57" s="29">
        <v>7672.1</v>
      </c>
      <c r="H57" s="34">
        <v>0</v>
      </c>
      <c r="I57" s="24">
        <f t="shared" si="39"/>
        <v>0</v>
      </c>
      <c r="J57" s="24"/>
      <c r="K57" s="208" t="s">
        <v>2300</v>
      </c>
      <c r="L57" s="209"/>
      <c r="M57" s="209">
        <v>118.26</v>
      </c>
      <c r="N57" s="209">
        <f t="shared" si="40"/>
        <v>118.26</v>
      </c>
      <c r="O57" s="25"/>
    </row>
    <row r="58" s="7" customFormat="1" ht="92" customHeight="1" spans="1:15">
      <c r="A58" s="201" t="s">
        <v>22</v>
      </c>
      <c r="B58" s="174"/>
      <c r="C58" s="175"/>
      <c r="D58" s="204">
        <f t="shared" ref="D58:H58" si="41">SUM(D56:D57)</f>
        <v>11100</v>
      </c>
      <c r="E58" s="204">
        <f t="shared" si="41"/>
        <v>2297.918037</v>
      </c>
      <c r="F58" s="204">
        <f t="shared" si="41"/>
        <v>391.92</v>
      </c>
      <c r="G58" s="204">
        <f t="shared" si="41"/>
        <v>10072.1</v>
      </c>
      <c r="H58" s="204">
        <f t="shared" si="41"/>
        <v>0</v>
      </c>
      <c r="I58" s="180"/>
      <c r="J58" s="180"/>
      <c r="K58" s="240"/>
      <c r="L58" s="204">
        <f t="shared" ref="L58:N58" si="42">SUM(L56:L57)</f>
        <v>689.3754111</v>
      </c>
      <c r="M58" s="204">
        <f t="shared" si="42"/>
        <v>184.012</v>
      </c>
      <c r="N58" s="204">
        <f t="shared" si="42"/>
        <v>873.3874111</v>
      </c>
      <c r="O58" s="25"/>
    </row>
    <row r="59" s="7" customFormat="1" ht="138" customHeight="1" spans="1:15">
      <c r="A59" s="25">
        <v>41</v>
      </c>
      <c r="B59" s="26" t="s">
        <v>70</v>
      </c>
      <c r="C59" s="31" t="s">
        <v>1601</v>
      </c>
      <c r="D59" s="34">
        <v>194.4</v>
      </c>
      <c r="E59" s="34">
        <v>194.4</v>
      </c>
      <c r="F59" s="34" t="s">
        <v>1980</v>
      </c>
      <c r="G59" s="34">
        <v>194.4</v>
      </c>
      <c r="H59" s="34">
        <v>48.6</v>
      </c>
      <c r="I59" s="24">
        <f t="shared" si="39"/>
        <v>0.25</v>
      </c>
      <c r="J59" s="34" t="s">
        <v>1980</v>
      </c>
      <c r="K59" s="210" t="s">
        <v>2031</v>
      </c>
      <c r="L59" s="209">
        <f>194.4/12</f>
        <v>16.2</v>
      </c>
      <c r="M59" s="211"/>
      <c r="N59" s="209">
        <f t="shared" si="40"/>
        <v>16.2</v>
      </c>
      <c r="O59" s="25"/>
    </row>
    <row r="60" s="7" customFormat="1" ht="174" customHeight="1" spans="1:15">
      <c r="A60" s="25">
        <v>42</v>
      </c>
      <c r="B60" s="26" t="s">
        <v>70</v>
      </c>
      <c r="C60" s="31" t="s">
        <v>1607</v>
      </c>
      <c r="D60" s="34">
        <v>50</v>
      </c>
      <c r="E60" s="34">
        <v>50</v>
      </c>
      <c r="F60" s="34" t="s">
        <v>1980</v>
      </c>
      <c r="G60" s="34">
        <v>50</v>
      </c>
      <c r="H60" s="34">
        <v>0</v>
      </c>
      <c r="I60" s="24">
        <f t="shared" si="39"/>
        <v>0</v>
      </c>
      <c r="J60" s="34" t="s">
        <v>1980</v>
      </c>
      <c r="K60" s="210" t="s">
        <v>2030</v>
      </c>
      <c r="L60" s="209">
        <v>0.5</v>
      </c>
      <c r="M60" s="211"/>
      <c r="N60" s="209">
        <f t="shared" si="40"/>
        <v>0.5</v>
      </c>
      <c r="O60" s="25"/>
    </row>
    <row r="61" s="7" customFormat="1" ht="92" customHeight="1" spans="1:15">
      <c r="A61" s="201" t="s">
        <v>22</v>
      </c>
      <c r="B61" s="174"/>
      <c r="C61" s="175"/>
      <c r="D61" s="57">
        <f t="shared" ref="D61:H61" si="43">SUM(D59:D60)</f>
        <v>244.4</v>
      </c>
      <c r="E61" s="57">
        <f t="shared" si="43"/>
        <v>244.4</v>
      </c>
      <c r="F61" s="57">
        <f t="shared" si="43"/>
        <v>0</v>
      </c>
      <c r="G61" s="57">
        <f t="shared" si="43"/>
        <v>244.4</v>
      </c>
      <c r="H61" s="57">
        <f t="shared" si="43"/>
        <v>48.6</v>
      </c>
      <c r="I61" s="180"/>
      <c r="J61" s="57"/>
      <c r="K61" s="240"/>
      <c r="L61" s="57">
        <f t="shared" ref="L61:N61" si="44">SUM(L59:L60)</f>
        <v>16.7</v>
      </c>
      <c r="M61" s="57">
        <f t="shared" si="44"/>
        <v>0</v>
      </c>
      <c r="N61" s="57">
        <f t="shared" si="44"/>
        <v>16.7</v>
      </c>
      <c r="O61" s="25"/>
    </row>
    <row r="62" s="7" customFormat="1" ht="136" customHeight="1" spans="1:15">
      <c r="A62" s="25">
        <v>43</v>
      </c>
      <c r="B62" s="54" t="s">
        <v>84</v>
      </c>
      <c r="C62" s="25" t="s">
        <v>1610</v>
      </c>
      <c r="D62" s="34">
        <v>1423.2</v>
      </c>
      <c r="E62" s="34">
        <v>1423.2</v>
      </c>
      <c r="F62" s="34" t="s">
        <v>1980</v>
      </c>
      <c r="G62" s="34">
        <v>1423.2</v>
      </c>
      <c r="H62" s="34">
        <v>355.8</v>
      </c>
      <c r="I62" s="24">
        <f t="shared" ref="I62:I66" si="45">SUM(H62:H62)/SUM(G62:G62)</f>
        <v>0.25</v>
      </c>
      <c r="J62" s="34" t="s">
        <v>1980</v>
      </c>
      <c r="K62" s="208" t="s">
        <v>2031</v>
      </c>
      <c r="L62" s="209"/>
      <c r="M62" s="209">
        <v>118.6</v>
      </c>
      <c r="N62" s="209">
        <f t="shared" ref="N62:N66" si="46">SUM(L62:M62)</f>
        <v>118.6</v>
      </c>
      <c r="O62" s="25"/>
    </row>
    <row r="63" s="7" customFormat="1" ht="148" customHeight="1" spans="1:15">
      <c r="A63" s="25">
        <v>44</v>
      </c>
      <c r="B63" s="26" t="s">
        <v>84</v>
      </c>
      <c r="C63" s="26" t="s">
        <v>1700</v>
      </c>
      <c r="D63" s="34">
        <v>4030</v>
      </c>
      <c r="E63" s="34">
        <f>832.37773+1029.004149+733.425121+782.331294</f>
        <v>3377.138294</v>
      </c>
      <c r="F63" s="34">
        <v>144.94</v>
      </c>
      <c r="G63" s="34">
        <v>1030</v>
      </c>
      <c r="H63" s="34">
        <v>0</v>
      </c>
      <c r="I63" s="24">
        <f t="shared" si="45"/>
        <v>0</v>
      </c>
      <c r="J63" s="24"/>
      <c r="K63" s="230" t="s">
        <v>2301</v>
      </c>
      <c r="L63" s="209"/>
      <c r="M63" s="209">
        <v>1030</v>
      </c>
      <c r="N63" s="209">
        <f t="shared" si="46"/>
        <v>1030</v>
      </c>
      <c r="O63" s="25"/>
    </row>
    <row r="64" s="8" customFormat="1" ht="92" customHeight="1" spans="1:15">
      <c r="A64" s="201" t="s">
        <v>22</v>
      </c>
      <c r="B64" s="174"/>
      <c r="C64" s="175"/>
      <c r="D64" s="57">
        <f t="shared" ref="D64:H64" si="47">SUM(D62:D63)</f>
        <v>5453.2</v>
      </c>
      <c r="E64" s="57">
        <f t="shared" si="47"/>
        <v>4800.338294</v>
      </c>
      <c r="F64" s="57">
        <f t="shared" si="47"/>
        <v>144.94</v>
      </c>
      <c r="G64" s="57">
        <f t="shared" si="47"/>
        <v>2453.2</v>
      </c>
      <c r="H64" s="57">
        <f t="shared" si="47"/>
        <v>355.8</v>
      </c>
      <c r="I64" s="180"/>
      <c r="J64" s="180"/>
      <c r="K64" s="241"/>
      <c r="L64" s="57">
        <f t="shared" ref="L64:N64" si="48">SUM(L62:L63)</f>
        <v>0</v>
      </c>
      <c r="M64" s="57">
        <f t="shared" si="48"/>
        <v>1148.6</v>
      </c>
      <c r="N64" s="57">
        <f t="shared" si="48"/>
        <v>1148.6</v>
      </c>
      <c r="O64" s="25"/>
    </row>
    <row r="65" s="7" customFormat="1" ht="168" customHeight="1" spans="1:15">
      <c r="A65" s="25">
        <v>45</v>
      </c>
      <c r="B65" s="54" t="s">
        <v>92</v>
      </c>
      <c r="C65" s="25" t="s">
        <v>1616</v>
      </c>
      <c r="D65" s="34">
        <v>30</v>
      </c>
      <c r="E65" s="34">
        <v>30</v>
      </c>
      <c r="F65" s="34" t="s">
        <v>1980</v>
      </c>
      <c r="G65" s="34">
        <v>30</v>
      </c>
      <c r="H65" s="34">
        <v>0</v>
      </c>
      <c r="I65" s="24">
        <f t="shared" si="45"/>
        <v>0</v>
      </c>
      <c r="J65" s="34" t="s">
        <v>1980</v>
      </c>
      <c r="K65" s="217" t="s">
        <v>2302</v>
      </c>
      <c r="L65" s="211"/>
      <c r="M65" s="209">
        <v>7.45</v>
      </c>
      <c r="N65" s="209">
        <f t="shared" si="46"/>
        <v>7.45</v>
      </c>
      <c r="O65" s="25"/>
    </row>
    <row r="66" s="7" customFormat="1" ht="110" customHeight="1" spans="1:15">
      <c r="A66" s="25">
        <v>46</v>
      </c>
      <c r="B66" s="54" t="s">
        <v>92</v>
      </c>
      <c r="C66" s="25" t="s">
        <v>1622</v>
      </c>
      <c r="D66" s="34">
        <v>291.6</v>
      </c>
      <c r="E66" s="34">
        <v>291.6</v>
      </c>
      <c r="F66" s="34" t="s">
        <v>1980</v>
      </c>
      <c r="G66" s="34">
        <v>291.6</v>
      </c>
      <c r="H66" s="34">
        <v>0</v>
      </c>
      <c r="I66" s="24">
        <f t="shared" si="45"/>
        <v>0</v>
      </c>
      <c r="J66" s="34" t="s">
        <v>1980</v>
      </c>
      <c r="K66" s="222" t="s">
        <v>2034</v>
      </c>
      <c r="L66" s="209">
        <v>48.6</v>
      </c>
      <c r="M66" s="211"/>
      <c r="N66" s="209">
        <f t="shared" si="46"/>
        <v>48.6</v>
      </c>
      <c r="O66" s="25"/>
    </row>
    <row r="67" s="7" customFormat="1" ht="110" customHeight="1" spans="1:15">
      <c r="A67" s="201" t="s">
        <v>22</v>
      </c>
      <c r="B67" s="174"/>
      <c r="C67" s="175"/>
      <c r="D67" s="57">
        <f t="shared" ref="D67:H67" si="49">SUM(D65:D66)</f>
        <v>321.6</v>
      </c>
      <c r="E67" s="57">
        <f t="shared" si="49"/>
        <v>321.6</v>
      </c>
      <c r="F67" s="57">
        <f t="shared" si="49"/>
        <v>0</v>
      </c>
      <c r="G67" s="57">
        <f t="shared" si="49"/>
        <v>321.6</v>
      </c>
      <c r="H67" s="57">
        <f t="shared" si="49"/>
        <v>0</v>
      </c>
      <c r="I67" s="180"/>
      <c r="J67" s="57"/>
      <c r="K67" s="246"/>
      <c r="L67" s="57">
        <f t="shared" ref="L67:N67" si="50">SUM(L65:L66)</f>
        <v>48.6</v>
      </c>
      <c r="M67" s="57">
        <f t="shared" si="50"/>
        <v>7.45</v>
      </c>
      <c r="N67" s="57">
        <f t="shared" si="50"/>
        <v>56.05</v>
      </c>
      <c r="O67" s="25"/>
    </row>
    <row r="68" s="6" customFormat="1" ht="156" customHeight="1" spans="1:15">
      <c r="A68" s="25">
        <v>47</v>
      </c>
      <c r="B68" s="26" t="s">
        <v>39</v>
      </c>
      <c r="C68" s="31" t="s">
        <v>1307</v>
      </c>
      <c r="D68" s="28">
        <v>714</v>
      </c>
      <c r="E68" s="28" t="s">
        <v>2036</v>
      </c>
      <c r="F68" s="28" t="s">
        <v>2037</v>
      </c>
      <c r="G68" s="29">
        <v>714</v>
      </c>
      <c r="H68" s="30">
        <v>0</v>
      </c>
      <c r="I68" s="24">
        <f t="shared" ref="I68:I72" si="51">SUM(H68:H68)/SUM(G68:G68)</f>
        <v>0</v>
      </c>
      <c r="J68" s="24"/>
      <c r="K68" s="58" t="s">
        <v>2303</v>
      </c>
      <c r="L68" s="219">
        <v>199.962</v>
      </c>
      <c r="M68" s="221">
        <v>0</v>
      </c>
      <c r="N68" s="209">
        <f t="shared" ref="N68:N72" si="52">SUM(L68:M68)</f>
        <v>199.962</v>
      </c>
      <c r="O68" s="22"/>
    </row>
    <row r="69" s="7" customFormat="1" ht="124" customHeight="1" spans="1:15">
      <c r="A69" s="25">
        <v>48</v>
      </c>
      <c r="B69" s="54" t="s">
        <v>2039</v>
      </c>
      <c r="C69" s="242" t="s">
        <v>1322</v>
      </c>
      <c r="D69" s="31">
        <v>1200</v>
      </c>
      <c r="E69" s="243">
        <v>1200</v>
      </c>
      <c r="F69" s="24" t="s">
        <v>1980</v>
      </c>
      <c r="G69" s="29">
        <v>600</v>
      </c>
      <c r="H69" s="30">
        <v>217.326838</v>
      </c>
      <c r="I69" s="24">
        <f t="shared" si="51"/>
        <v>0.362211396666667</v>
      </c>
      <c r="J69" s="24"/>
      <c r="K69" s="217" t="s">
        <v>1327</v>
      </c>
      <c r="L69" s="209"/>
      <c r="M69" s="211"/>
      <c r="N69" s="209">
        <f t="shared" si="52"/>
        <v>0</v>
      </c>
      <c r="O69" s="25"/>
    </row>
    <row r="70" s="7" customFormat="1" ht="146" customHeight="1" spans="1:15">
      <c r="A70" s="25">
        <v>49</v>
      </c>
      <c r="B70" s="54" t="s">
        <v>109</v>
      </c>
      <c r="C70" s="244" t="s">
        <v>1626</v>
      </c>
      <c r="D70" s="31">
        <v>81.9</v>
      </c>
      <c r="E70" s="31">
        <v>81.9</v>
      </c>
      <c r="F70" s="34" t="s">
        <v>1980</v>
      </c>
      <c r="G70" s="29">
        <v>81.9</v>
      </c>
      <c r="H70" s="34">
        <v>0</v>
      </c>
      <c r="I70" s="24">
        <f t="shared" si="51"/>
        <v>0</v>
      </c>
      <c r="J70" s="34" t="s">
        <v>1980</v>
      </c>
      <c r="K70" s="222" t="s">
        <v>2304</v>
      </c>
      <c r="L70" s="209">
        <v>81.9</v>
      </c>
      <c r="M70" s="209"/>
      <c r="N70" s="209">
        <f t="shared" si="52"/>
        <v>81.9</v>
      </c>
      <c r="O70" s="25"/>
    </row>
    <row r="71" s="7" customFormat="1" ht="134" customHeight="1" spans="1:15">
      <c r="A71" s="25">
        <v>50</v>
      </c>
      <c r="B71" s="26" t="s">
        <v>137</v>
      </c>
      <c r="C71" s="41" t="s">
        <v>1632</v>
      </c>
      <c r="D71" s="29">
        <v>252</v>
      </c>
      <c r="E71" s="29">
        <f>83.804+71.7+95.6</f>
        <v>251.104</v>
      </c>
      <c r="F71" s="34" t="s">
        <v>1980</v>
      </c>
      <c r="G71" s="29">
        <v>252</v>
      </c>
      <c r="H71" s="34">
        <v>0</v>
      </c>
      <c r="I71" s="24">
        <f t="shared" si="51"/>
        <v>0</v>
      </c>
      <c r="J71" s="24"/>
      <c r="K71" s="217" t="s">
        <v>2305</v>
      </c>
      <c r="L71" s="209">
        <f>E71*0.5</f>
        <v>125.552</v>
      </c>
      <c r="M71" s="211"/>
      <c r="N71" s="209">
        <f t="shared" si="52"/>
        <v>125.552</v>
      </c>
      <c r="O71" s="25"/>
    </row>
    <row r="72" s="7" customFormat="1" ht="150" customHeight="1" spans="1:15">
      <c r="A72" s="25">
        <v>51</v>
      </c>
      <c r="B72" s="54" t="s">
        <v>117</v>
      </c>
      <c r="C72" s="245" t="s">
        <v>1841</v>
      </c>
      <c r="D72" s="34">
        <v>1410</v>
      </c>
      <c r="E72" s="34">
        <v>1410</v>
      </c>
      <c r="F72" s="34" t="s">
        <v>1980</v>
      </c>
      <c r="G72" s="34">
        <v>666</v>
      </c>
      <c r="H72" s="34">
        <v>0</v>
      </c>
      <c r="I72" s="24">
        <f t="shared" si="51"/>
        <v>0</v>
      </c>
      <c r="J72" s="24"/>
      <c r="K72" s="217" t="s">
        <v>2306</v>
      </c>
      <c r="L72" s="209">
        <f>4263*0.15</f>
        <v>639.45</v>
      </c>
      <c r="M72" s="211"/>
      <c r="N72" s="209">
        <f t="shared" si="52"/>
        <v>639.45</v>
      </c>
      <c r="O72" s="25"/>
    </row>
    <row r="73" ht="297" customHeight="1"/>
  </sheetData>
  <mergeCells count="32">
    <mergeCell ref="A1:O1"/>
    <mergeCell ref="L2:N2"/>
    <mergeCell ref="A4:C4"/>
    <mergeCell ref="A9:C9"/>
    <mergeCell ref="A13:C13"/>
    <mergeCell ref="A18:C18"/>
    <mergeCell ref="A23:C23"/>
    <mergeCell ref="A27:C27"/>
    <mergeCell ref="A31:C31"/>
    <mergeCell ref="A35:C35"/>
    <mergeCell ref="A39:C39"/>
    <mergeCell ref="A44:C44"/>
    <mergeCell ref="A47:C47"/>
    <mergeCell ref="A49:C49"/>
    <mergeCell ref="A52:C52"/>
    <mergeCell ref="A55:C55"/>
    <mergeCell ref="A58:C58"/>
    <mergeCell ref="A61:C61"/>
    <mergeCell ref="A64:C64"/>
    <mergeCell ref="A67:C67"/>
    <mergeCell ref="A2:A3"/>
    <mergeCell ref="B2:B3"/>
    <mergeCell ref="C2:C3"/>
    <mergeCell ref="D2:D3"/>
    <mergeCell ref="E2:E3"/>
    <mergeCell ref="F2:F3"/>
    <mergeCell ref="G2:G3"/>
    <mergeCell ref="H2:H3"/>
    <mergeCell ref="I2:I3"/>
    <mergeCell ref="J2:J3"/>
    <mergeCell ref="K2:K3"/>
    <mergeCell ref="O2:O3"/>
  </mergeCells>
  <conditionalFormatting sqref="C17">
    <cfRule type="duplicateValues" dxfId="0" priority="2"/>
  </conditionalFormatting>
  <conditionalFormatting sqref="C26">
    <cfRule type="duplicateValues" dxfId="0" priority="1"/>
  </conditionalFormatting>
  <conditionalFormatting sqref="C51">
    <cfRule type="duplicateValues" dxfId="0" priority="3"/>
  </conditionalFormatting>
  <pageMargins left="0.314583333333333" right="0.196527777777778" top="0.393055555555556" bottom="0.0784722222222222" header="0.393055555555556" footer="0.314583333333333"/>
  <pageSetup paperSize="8" scale="32"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zoomScale="30" zoomScaleNormal="30" workbookViewId="0">
      <pane ySplit="3" topLeftCell="A30"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6" width="39.2592592592593" style="11" customWidth="1"/>
    <col min="7" max="7" width="37.5" style="11" customWidth="1"/>
    <col min="8" max="8" width="31.8518518518519" style="11" customWidth="1"/>
    <col min="9" max="9" width="24.2777777777778" style="11" customWidth="1"/>
    <col min="10" max="10" width="83.3333333333333" style="10" customWidth="1"/>
    <col min="11" max="11" width="10" style="9"/>
    <col min="12" max="12" width="34.4444444444444" style="9"/>
    <col min="13" max="16384" width="10" style="9"/>
  </cols>
  <sheetData>
    <row r="1" s="4" customFormat="1" ht="139" customHeight="1" spans="1:10">
      <c r="A1" s="164" t="s">
        <v>2307</v>
      </c>
      <c r="B1" s="165"/>
      <c r="C1" s="165"/>
      <c r="D1" s="165"/>
      <c r="E1" s="165"/>
      <c r="F1" s="165"/>
      <c r="G1" s="165"/>
      <c r="H1" s="165"/>
      <c r="I1" s="165"/>
      <c r="J1" s="165"/>
    </row>
    <row r="2" s="4" customFormat="1" ht="108" customHeight="1" spans="1:10">
      <c r="A2" s="166" t="s">
        <v>1261</v>
      </c>
      <c r="B2" s="167" t="s">
        <v>2258</v>
      </c>
      <c r="C2" s="166" t="s">
        <v>1263</v>
      </c>
      <c r="D2" s="167" t="s">
        <v>1265</v>
      </c>
      <c r="E2" s="168" t="s">
        <v>2260</v>
      </c>
      <c r="F2" s="168" t="s">
        <v>2261</v>
      </c>
      <c r="G2" s="168" t="s">
        <v>1266</v>
      </c>
      <c r="H2" s="168" t="s">
        <v>1267</v>
      </c>
      <c r="I2" s="168" t="s">
        <v>1268</v>
      </c>
      <c r="J2" s="167" t="s">
        <v>2308</v>
      </c>
    </row>
    <row r="3" s="4" customFormat="1" ht="130" customHeight="1" spans="1:10">
      <c r="A3" s="169"/>
      <c r="B3" s="170"/>
      <c r="C3" s="169"/>
      <c r="D3" s="170"/>
      <c r="E3" s="171"/>
      <c r="F3" s="171"/>
      <c r="G3" s="172"/>
      <c r="H3" s="172"/>
      <c r="I3" s="172"/>
      <c r="J3" s="170"/>
    </row>
    <row r="4" s="7" customFormat="1" ht="106.2" spans="1:10">
      <c r="A4" s="25">
        <v>1</v>
      </c>
      <c r="B4" s="33" t="s">
        <v>1338</v>
      </c>
      <c r="C4" s="31" t="s">
        <v>1336</v>
      </c>
      <c r="D4" s="33">
        <v>155</v>
      </c>
      <c r="E4" s="33">
        <v>130.084723</v>
      </c>
      <c r="F4" s="33">
        <v>15.1</v>
      </c>
      <c r="G4" s="29">
        <v>140</v>
      </c>
      <c r="H4" s="34">
        <v>0</v>
      </c>
      <c r="I4" s="24">
        <f t="shared" ref="I4:I44" si="0">SUM(H4:H4)/SUM(G4:G4)</f>
        <v>0</v>
      </c>
      <c r="J4" s="62" t="s">
        <v>2309</v>
      </c>
    </row>
    <row r="5" s="7" customFormat="1" ht="106.2" spans="1:10">
      <c r="A5" s="25">
        <v>2</v>
      </c>
      <c r="B5" s="31" t="s">
        <v>1338</v>
      </c>
      <c r="C5" s="31" t="s">
        <v>1963</v>
      </c>
      <c r="D5" s="31">
        <v>720</v>
      </c>
      <c r="E5" s="31">
        <v>577.625505</v>
      </c>
      <c r="F5" s="31">
        <v>53</v>
      </c>
      <c r="G5" s="31">
        <v>654.7</v>
      </c>
      <c r="H5" s="34">
        <v>6.2501</v>
      </c>
      <c r="I5" s="24">
        <f t="shared" si="0"/>
        <v>0.00954650985184054</v>
      </c>
      <c r="J5" s="71" t="s">
        <v>2310</v>
      </c>
    </row>
    <row r="6" s="7" customFormat="1" ht="106.2" spans="1:10">
      <c r="A6" s="25">
        <v>3</v>
      </c>
      <c r="B6" s="31" t="s">
        <v>1338</v>
      </c>
      <c r="C6" s="31" t="s">
        <v>1965</v>
      </c>
      <c r="D6" s="34">
        <v>71.4</v>
      </c>
      <c r="E6" s="34">
        <v>57.555959</v>
      </c>
      <c r="F6" s="34">
        <v>5.72</v>
      </c>
      <c r="G6" s="34">
        <v>71.4</v>
      </c>
      <c r="H6" s="34">
        <v>19.871388</v>
      </c>
      <c r="I6" s="24">
        <f t="shared" si="0"/>
        <v>0.278310756302521</v>
      </c>
      <c r="J6" s="71" t="s">
        <v>2311</v>
      </c>
    </row>
    <row r="7" s="7" customFormat="1" ht="106.2" spans="1:10">
      <c r="A7" s="25">
        <v>4</v>
      </c>
      <c r="B7" s="31" t="s">
        <v>1338</v>
      </c>
      <c r="C7" s="31" t="s">
        <v>1967</v>
      </c>
      <c r="D7" s="34">
        <v>600</v>
      </c>
      <c r="E7" s="34">
        <v>481.270831</v>
      </c>
      <c r="F7" s="34">
        <v>41.4</v>
      </c>
      <c r="G7" s="34">
        <v>550.03</v>
      </c>
      <c r="H7" s="34">
        <v>0</v>
      </c>
      <c r="I7" s="24">
        <f t="shared" si="0"/>
        <v>0</v>
      </c>
      <c r="J7" s="62" t="s">
        <v>2312</v>
      </c>
    </row>
    <row r="8" s="7" customFormat="1" ht="58" customHeight="1" spans="1:10">
      <c r="A8" s="173" t="s">
        <v>2268</v>
      </c>
      <c r="B8" s="174"/>
      <c r="C8" s="175"/>
      <c r="D8" s="57">
        <f>SUM(D4:D7)</f>
        <v>1546.4</v>
      </c>
      <c r="E8" s="57">
        <f>SUM(E4:E7)</f>
        <v>1246.537018</v>
      </c>
      <c r="F8" s="57">
        <f>SUM(F4:F7)</f>
        <v>115.22</v>
      </c>
      <c r="G8" s="57">
        <f>SUM(G4:G7)</f>
        <v>1416.13</v>
      </c>
      <c r="H8" s="57">
        <f>SUM(H4:H7)</f>
        <v>26.121488</v>
      </c>
      <c r="I8" s="180">
        <f t="shared" si="0"/>
        <v>0.0184456850712858</v>
      </c>
      <c r="J8" s="62"/>
    </row>
    <row r="9" s="7" customFormat="1" ht="106.2" spans="1:10">
      <c r="A9" s="25">
        <v>5</v>
      </c>
      <c r="B9" s="33" t="s">
        <v>1354</v>
      </c>
      <c r="C9" s="31" t="s">
        <v>1352</v>
      </c>
      <c r="D9" s="33">
        <v>530</v>
      </c>
      <c r="E9" s="34">
        <v>446.21653</v>
      </c>
      <c r="F9" s="33">
        <v>32.5</v>
      </c>
      <c r="G9" s="29">
        <v>420</v>
      </c>
      <c r="H9" s="34">
        <v>0</v>
      </c>
      <c r="I9" s="24">
        <f t="shared" si="0"/>
        <v>0</v>
      </c>
      <c r="J9" s="62" t="s">
        <v>2313</v>
      </c>
    </row>
    <row r="10" s="7" customFormat="1" ht="106.2" spans="1:10">
      <c r="A10" s="25">
        <v>6</v>
      </c>
      <c r="B10" s="31" t="s">
        <v>1354</v>
      </c>
      <c r="C10" s="31" t="s">
        <v>1970</v>
      </c>
      <c r="D10" s="31">
        <v>264</v>
      </c>
      <c r="E10" s="34">
        <v>226.904</v>
      </c>
      <c r="F10" s="31">
        <v>16.63</v>
      </c>
      <c r="G10" s="31">
        <v>247.33</v>
      </c>
      <c r="H10" s="34">
        <v>0</v>
      </c>
      <c r="I10" s="24">
        <f t="shared" si="0"/>
        <v>0</v>
      </c>
      <c r="J10" s="62" t="s">
        <v>2314</v>
      </c>
    </row>
    <row r="11" s="7" customFormat="1" ht="106.2" spans="1:10">
      <c r="A11" s="25">
        <v>7</v>
      </c>
      <c r="B11" s="31" t="s">
        <v>1354</v>
      </c>
      <c r="C11" s="31" t="s">
        <v>1972</v>
      </c>
      <c r="D11" s="34">
        <v>1000</v>
      </c>
      <c r="E11" s="34">
        <v>739.782871</v>
      </c>
      <c r="F11" s="34">
        <v>56.1</v>
      </c>
      <c r="G11" s="34">
        <v>935.04</v>
      </c>
      <c r="H11" s="34">
        <v>0</v>
      </c>
      <c r="I11" s="24">
        <f t="shared" si="0"/>
        <v>0</v>
      </c>
      <c r="J11" s="25" t="s">
        <v>2315</v>
      </c>
    </row>
    <row r="12" s="7" customFormat="1" ht="35.4" spans="1:10">
      <c r="A12" s="176" t="s">
        <v>2316</v>
      </c>
      <c r="B12" s="177"/>
      <c r="C12" s="178"/>
      <c r="D12" s="57">
        <f>SUM(D9:D11)</f>
        <v>1794</v>
      </c>
      <c r="E12" s="57">
        <f>SUM(E9:E11)</f>
        <v>1412.903401</v>
      </c>
      <c r="F12" s="57">
        <f>SUM(F9:F11)</f>
        <v>105.23</v>
      </c>
      <c r="G12" s="57">
        <f>SUM(G9:G11)</f>
        <v>1602.37</v>
      </c>
      <c r="H12" s="57">
        <f>SUM(H9:H11)</f>
        <v>0</v>
      </c>
      <c r="I12" s="24">
        <f t="shared" si="0"/>
        <v>0</v>
      </c>
      <c r="J12" s="25"/>
    </row>
    <row r="13" s="7" customFormat="1" ht="70.8" spans="1:10">
      <c r="A13" s="25">
        <v>8</v>
      </c>
      <c r="B13" s="31" t="s">
        <v>1536</v>
      </c>
      <c r="C13" s="31" t="s">
        <v>1975</v>
      </c>
      <c r="D13" s="31">
        <v>1500</v>
      </c>
      <c r="E13" s="31">
        <v>1247.090639</v>
      </c>
      <c r="F13" s="31">
        <v>85.15</v>
      </c>
      <c r="G13" s="29">
        <v>1200</v>
      </c>
      <c r="H13" s="34">
        <v>0</v>
      </c>
      <c r="I13" s="24">
        <f t="shared" si="0"/>
        <v>0</v>
      </c>
      <c r="J13" s="46" t="s">
        <v>2317</v>
      </c>
    </row>
    <row r="14" s="7" customFormat="1" ht="106.2" spans="1:10">
      <c r="A14" s="25">
        <v>9</v>
      </c>
      <c r="B14" s="31" t="s">
        <v>1536</v>
      </c>
      <c r="C14" s="31" t="s">
        <v>1977</v>
      </c>
      <c r="D14" s="34">
        <v>1540</v>
      </c>
      <c r="E14" s="179">
        <v>1150.081701</v>
      </c>
      <c r="F14" s="34">
        <v>87.86</v>
      </c>
      <c r="G14" s="34">
        <v>1414.5</v>
      </c>
      <c r="H14" s="34">
        <v>0</v>
      </c>
      <c r="I14" s="24">
        <f t="shared" si="0"/>
        <v>0</v>
      </c>
      <c r="J14" s="181" t="s">
        <v>2318</v>
      </c>
    </row>
    <row r="15" s="7" customFormat="1" ht="106.2" spans="1:10">
      <c r="A15" s="25">
        <v>10</v>
      </c>
      <c r="B15" s="31" t="s">
        <v>1536</v>
      </c>
      <c r="C15" s="31" t="s">
        <v>1979</v>
      </c>
      <c r="D15" s="34">
        <v>35</v>
      </c>
      <c r="E15" s="34" t="s">
        <v>1980</v>
      </c>
      <c r="F15" s="34" t="s">
        <v>1980</v>
      </c>
      <c r="G15" s="34">
        <v>35</v>
      </c>
      <c r="H15" s="34">
        <v>0</v>
      </c>
      <c r="I15" s="24">
        <f t="shared" si="0"/>
        <v>0</v>
      </c>
      <c r="J15" s="71" t="s">
        <v>2319</v>
      </c>
    </row>
    <row r="16" s="7" customFormat="1" ht="106.2" spans="1:10">
      <c r="A16" s="25">
        <v>11</v>
      </c>
      <c r="B16" s="31" t="s">
        <v>1536</v>
      </c>
      <c r="C16" s="31" t="s">
        <v>1570</v>
      </c>
      <c r="D16" s="29">
        <v>1100</v>
      </c>
      <c r="E16" s="29"/>
      <c r="F16" s="29"/>
      <c r="G16" s="29">
        <v>800</v>
      </c>
      <c r="H16" s="34">
        <v>0</v>
      </c>
      <c r="I16" s="24">
        <f t="shared" si="0"/>
        <v>0</v>
      </c>
      <c r="J16" s="182" t="s">
        <v>2320</v>
      </c>
    </row>
    <row r="17" s="7" customFormat="1" ht="35.4" spans="1:10">
      <c r="A17" s="176" t="s">
        <v>2316</v>
      </c>
      <c r="B17" s="177"/>
      <c r="C17" s="178"/>
      <c r="D17" s="57">
        <f>SUM(D13:D16)</f>
        <v>4175</v>
      </c>
      <c r="E17" s="57">
        <f>SUM(E13:E16)</f>
        <v>2397.17234</v>
      </c>
      <c r="F17" s="57">
        <f>SUM(F13:F16)</f>
        <v>173.01</v>
      </c>
      <c r="G17" s="57">
        <f>SUM(G13:G16)</f>
        <v>3449.5</v>
      </c>
      <c r="H17" s="57">
        <f>SUM(H13:H16)</f>
        <v>0</v>
      </c>
      <c r="I17" s="180">
        <f t="shared" si="0"/>
        <v>0</v>
      </c>
      <c r="J17" s="182"/>
    </row>
    <row r="18" s="7" customFormat="1" ht="106.2" spans="1:10">
      <c r="A18" s="25">
        <v>12</v>
      </c>
      <c r="B18" s="31" t="s">
        <v>1484</v>
      </c>
      <c r="C18" s="31" t="s">
        <v>1983</v>
      </c>
      <c r="D18" s="31">
        <v>2050</v>
      </c>
      <c r="E18" s="31">
        <v>1630.321105</v>
      </c>
      <c r="F18" s="31">
        <v>105.67</v>
      </c>
      <c r="G18" s="31">
        <v>1887.27</v>
      </c>
      <c r="H18" s="34">
        <v>0</v>
      </c>
      <c r="I18" s="24">
        <f t="shared" si="0"/>
        <v>0</v>
      </c>
      <c r="J18" s="181" t="s">
        <v>2321</v>
      </c>
    </row>
    <row r="19" s="7" customFormat="1" ht="318.6" spans="1:10">
      <c r="A19" s="25">
        <v>13</v>
      </c>
      <c r="B19" s="31" t="s">
        <v>1484</v>
      </c>
      <c r="C19" s="31" t="s">
        <v>1646</v>
      </c>
      <c r="D19" s="31">
        <v>2000</v>
      </c>
      <c r="E19" s="31"/>
      <c r="F19" s="31">
        <v>133.5</v>
      </c>
      <c r="G19" s="29">
        <v>1000</v>
      </c>
      <c r="H19" s="34">
        <v>0</v>
      </c>
      <c r="I19" s="24">
        <f t="shared" si="0"/>
        <v>0</v>
      </c>
      <c r="J19" s="183" t="s">
        <v>2322</v>
      </c>
    </row>
    <row r="20" s="7" customFormat="1" ht="106.2" spans="1:10">
      <c r="A20" s="25">
        <v>14</v>
      </c>
      <c r="B20" s="31" t="s">
        <v>1484</v>
      </c>
      <c r="C20" s="31" t="s">
        <v>1986</v>
      </c>
      <c r="D20" s="34">
        <v>277.241</v>
      </c>
      <c r="E20" s="34">
        <v>221.951432</v>
      </c>
      <c r="F20" s="34">
        <v>17.01</v>
      </c>
      <c r="G20" s="34">
        <v>259.93</v>
      </c>
      <c r="H20" s="34">
        <v>0</v>
      </c>
      <c r="I20" s="24">
        <f t="shared" si="0"/>
        <v>0</v>
      </c>
      <c r="J20" s="181" t="s">
        <v>2323</v>
      </c>
    </row>
    <row r="21" s="7" customFormat="1" ht="106.2" spans="1:10">
      <c r="A21" s="25">
        <v>15</v>
      </c>
      <c r="B21" s="31" t="s">
        <v>1484</v>
      </c>
      <c r="C21" s="31" t="s">
        <v>1988</v>
      </c>
      <c r="D21" s="34">
        <v>18</v>
      </c>
      <c r="E21" s="34">
        <v>18</v>
      </c>
      <c r="F21" s="34">
        <v>0</v>
      </c>
      <c r="G21" s="34">
        <v>18</v>
      </c>
      <c r="H21" s="34">
        <v>0</v>
      </c>
      <c r="I21" s="24">
        <f t="shared" si="0"/>
        <v>0</v>
      </c>
      <c r="J21" s="25" t="s">
        <v>2324</v>
      </c>
    </row>
    <row r="22" s="7" customFormat="1" ht="35.4" spans="1:10">
      <c r="A22" s="173" t="s">
        <v>2268</v>
      </c>
      <c r="B22" s="174"/>
      <c r="C22" s="175"/>
      <c r="D22" s="57">
        <f>SUM(D18:D21)</f>
        <v>4345.241</v>
      </c>
      <c r="E22" s="57">
        <f>SUM(E18:E21)</f>
        <v>1870.272537</v>
      </c>
      <c r="F22" s="57">
        <f>SUM(F18:F21)</f>
        <v>256.18</v>
      </c>
      <c r="G22" s="57">
        <f>SUM(G18:G21)</f>
        <v>3165.2</v>
      </c>
      <c r="H22" s="57">
        <f>SUM(H18:H21)</f>
        <v>0</v>
      </c>
      <c r="I22" s="180">
        <f t="shared" si="0"/>
        <v>0</v>
      </c>
      <c r="J22" s="182"/>
    </row>
    <row r="23" s="7" customFormat="1" ht="106.2" spans="1:10">
      <c r="A23" s="25">
        <v>16</v>
      </c>
      <c r="B23" s="31" t="s">
        <v>1759</v>
      </c>
      <c r="C23" s="31" t="s">
        <v>1990</v>
      </c>
      <c r="D23" s="34">
        <v>990</v>
      </c>
      <c r="E23" s="34">
        <v>679.43961</v>
      </c>
      <c r="F23" s="34">
        <v>59.34</v>
      </c>
      <c r="G23" s="34">
        <v>900.96</v>
      </c>
      <c r="H23" s="34">
        <v>0</v>
      </c>
      <c r="I23" s="24">
        <f t="shared" si="0"/>
        <v>0</v>
      </c>
      <c r="J23" s="71" t="s">
        <v>2325</v>
      </c>
    </row>
    <row r="24" s="7" customFormat="1" ht="106.2" spans="1:10">
      <c r="A24" s="25">
        <v>17</v>
      </c>
      <c r="B24" s="31" t="s">
        <v>1759</v>
      </c>
      <c r="C24" s="31" t="s">
        <v>1992</v>
      </c>
      <c r="D24" s="34">
        <v>4</v>
      </c>
      <c r="E24" s="34">
        <v>4</v>
      </c>
      <c r="F24" s="34">
        <v>0</v>
      </c>
      <c r="G24" s="34">
        <v>4</v>
      </c>
      <c r="H24" s="34">
        <v>0</v>
      </c>
      <c r="I24" s="24">
        <f t="shared" si="0"/>
        <v>0</v>
      </c>
      <c r="J24" s="71" t="s">
        <v>2283</v>
      </c>
    </row>
    <row r="25" s="9" customFormat="1" ht="35.4" spans="1:10">
      <c r="A25" s="176" t="s">
        <v>2316</v>
      </c>
      <c r="B25" s="177"/>
      <c r="C25" s="178"/>
      <c r="D25" s="57">
        <f>SUM(D23:D24)</f>
        <v>994</v>
      </c>
      <c r="E25" s="57">
        <f>SUM(E23:E24)</f>
        <v>683.43961</v>
      </c>
      <c r="F25" s="57">
        <f>SUM(F23:F24)</f>
        <v>59.34</v>
      </c>
      <c r="G25" s="57">
        <f>SUM(G23:G24)</f>
        <v>904.96</v>
      </c>
      <c r="H25" s="57">
        <f>SUM(H23:H24)</f>
        <v>0</v>
      </c>
      <c r="I25" s="24">
        <f t="shared" si="0"/>
        <v>0</v>
      </c>
      <c r="J25" s="25"/>
    </row>
    <row r="26" s="7" customFormat="1" ht="106.2" spans="1:10">
      <c r="A26" s="25">
        <v>18</v>
      </c>
      <c r="B26" s="33" t="s">
        <v>1367</v>
      </c>
      <c r="C26" s="31" t="s">
        <v>1365</v>
      </c>
      <c r="D26" s="29">
        <v>255</v>
      </c>
      <c r="E26" s="34">
        <v>181.853097</v>
      </c>
      <c r="F26" s="29">
        <v>14.4</v>
      </c>
      <c r="G26" s="29">
        <v>200</v>
      </c>
      <c r="H26" s="34">
        <v>0</v>
      </c>
      <c r="I26" s="24">
        <f t="shared" si="0"/>
        <v>0</v>
      </c>
      <c r="J26" s="62" t="s">
        <v>2326</v>
      </c>
    </row>
    <row r="27" s="7" customFormat="1" ht="141.6" spans="1:10">
      <c r="A27" s="25">
        <v>19</v>
      </c>
      <c r="B27" s="31" t="s">
        <v>1367</v>
      </c>
      <c r="C27" s="31" t="s">
        <v>1996</v>
      </c>
      <c r="D27" s="31">
        <v>95.04</v>
      </c>
      <c r="E27" s="34">
        <v>87.7779</v>
      </c>
      <c r="F27" s="31">
        <v>3.65</v>
      </c>
      <c r="G27" s="29">
        <v>95.04</v>
      </c>
      <c r="H27" s="34">
        <v>0</v>
      </c>
      <c r="I27" s="24">
        <f t="shared" si="0"/>
        <v>0</v>
      </c>
      <c r="J27" s="62" t="s">
        <v>2327</v>
      </c>
    </row>
    <row r="28" s="7" customFormat="1" ht="106.2" spans="1:12">
      <c r="A28" s="25">
        <v>20</v>
      </c>
      <c r="B28" s="31" t="s">
        <v>1367</v>
      </c>
      <c r="C28" s="31" t="s">
        <v>1998</v>
      </c>
      <c r="D28" s="31">
        <v>1725</v>
      </c>
      <c r="E28" s="31">
        <v>1401.905908</v>
      </c>
      <c r="F28" s="31">
        <v>84.2</v>
      </c>
      <c r="G28" s="29">
        <v>1635.85</v>
      </c>
      <c r="H28" s="34">
        <v>0</v>
      </c>
      <c r="I28" s="24">
        <f t="shared" si="0"/>
        <v>0</v>
      </c>
      <c r="J28" s="71" t="s">
        <v>2328</v>
      </c>
      <c r="L28" s="184"/>
    </row>
    <row r="29" s="7" customFormat="1" ht="35.4" spans="1:10">
      <c r="A29" s="173" t="s">
        <v>2268</v>
      </c>
      <c r="B29" s="174"/>
      <c r="C29" s="175"/>
      <c r="D29" s="57">
        <f>SUM(D26:D28)</f>
        <v>2075.04</v>
      </c>
      <c r="E29" s="57">
        <f>SUM(E26:E28)</f>
        <v>1671.536905</v>
      </c>
      <c r="F29" s="57">
        <f>SUM(F26:F28)</f>
        <v>102.25</v>
      </c>
      <c r="G29" s="57">
        <f>SUM(G26:G28)</f>
        <v>1930.89</v>
      </c>
      <c r="H29" s="57">
        <f>SUM(H26:H28)</f>
        <v>0</v>
      </c>
      <c r="I29" s="24">
        <f t="shared" si="0"/>
        <v>0</v>
      </c>
      <c r="J29" s="62"/>
    </row>
    <row r="30" s="7" customFormat="1" ht="106.2" spans="1:10">
      <c r="A30" s="25">
        <v>21</v>
      </c>
      <c r="B30" s="33" t="s">
        <v>1380</v>
      </c>
      <c r="C30" s="31" t="s">
        <v>1378</v>
      </c>
      <c r="D30" s="29">
        <v>46.5</v>
      </c>
      <c r="E30" s="34">
        <v>35.862427</v>
      </c>
      <c r="F30" s="29">
        <v>3.72</v>
      </c>
      <c r="G30" s="29">
        <v>40</v>
      </c>
      <c r="H30" s="34">
        <v>1.556</v>
      </c>
      <c r="I30" s="24">
        <f t="shared" si="0"/>
        <v>0.0389</v>
      </c>
      <c r="J30" s="25" t="s">
        <v>2329</v>
      </c>
    </row>
    <row r="31" s="7" customFormat="1" ht="106.2" spans="1:10">
      <c r="A31" s="25">
        <v>22</v>
      </c>
      <c r="B31" s="33" t="s">
        <v>1380</v>
      </c>
      <c r="C31" s="31" t="s">
        <v>2001</v>
      </c>
      <c r="D31" s="31">
        <v>1470.3</v>
      </c>
      <c r="E31" s="31"/>
      <c r="F31" s="31">
        <v>61.46</v>
      </c>
      <c r="G31" s="29">
        <v>1200</v>
      </c>
      <c r="H31" s="34">
        <v>0</v>
      </c>
      <c r="I31" s="24">
        <f t="shared" si="0"/>
        <v>0</v>
      </c>
      <c r="J31" s="25" t="s">
        <v>2330</v>
      </c>
    </row>
    <row r="32" s="7" customFormat="1" ht="106.2" spans="1:10">
      <c r="A32" s="25">
        <v>23</v>
      </c>
      <c r="B32" s="31" t="s">
        <v>1380</v>
      </c>
      <c r="C32" s="31" t="s">
        <v>2003</v>
      </c>
      <c r="D32" s="34">
        <v>174.01</v>
      </c>
      <c r="E32" s="34">
        <v>126.62641</v>
      </c>
      <c r="F32" s="34">
        <v>10.44</v>
      </c>
      <c r="G32" s="34">
        <v>174.01</v>
      </c>
      <c r="H32" s="34">
        <v>5.465</v>
      </c>
      <c r="I32" s="24">
        <f t="shared" si="0"/>
        <v>0.031406241020631</v>
      </c>
      <c r="J32" s="25" t="s">
        <v>2331</v>
      </c>
    </row>
    <row r="33" s="7" customFormat="1" ht="35.4" spans="1:10">
      <c r="A33" s="173" t="s">
        <v>2268</v>
      </c>
      <c r="B33" s="174"/>
      <c r="C33" s="175"/>
      <c r="D33" s="57">
        <f>SUM(D30:D32)</f>
        <v>1690.81</v>
      </c>
      <c r="E33" s="57">
        <f>SUM(E30:E32)</f>
        <v>162.488837</v>
      </c>
      <c r="F33" s="57">
        <f>SUM(F30:F32)</f>
        <v>75.62</v>
      </c>
      <c r="G33" s="57">
        <f>SUM(G30:G32)</f>
        <v>1414.01</v>
      </c>
      <c r="H33" s="57">
        <f>SUM(H30:H32)</f>
        <v>7.021</v>
      </c>
      <c r="I33" s="180">
        <f t="shared" si="0"/>
        <v>0.00496531141929689</v>
      </c>
      <c r="J33" s="25"/>
    </row>
    <row r="34" s="7" customFormat="1" ht="106.2" spans="1:10">
      <c r="A34" s="25">
        <v>24</v>
      </c>
      <c r="B34" s="33" t="s">
        <v>1390</v>
      </c>
      <c r="C34" s="31" t="s">
        <v>1388</v>
      </c>
      <c r="D34" s="29">
        <v>61.2</v>
      </c>
      <c r="E34" s="34">
        <v>35.812</v>
      </c>
      <c r="F34" s="29">
        <v>4.8</v>
      </c>
      <c r="G34" s="29">
        <v>55</v>
      </c>
      <c r="H34" s="34">
        <v>1.7088</v>
      </c>
      <c r="I34" s="24">
        <f t="shared" si="0"/>
        <v>0.0310690909090909</v>
      </c>
      <c r="J34" s="185" t="s">
        <v>2332</v>
      </c>
    </row>
    <row r="35" s="7" customFormat="1" ht="106.2" spans="1:10">
      <c r="A35" s="25">
        <v>25</v>
      </c>
      <c r="B35" s="25" t="s">
        <v>2207</v>
      </c>
      <c r="C35" s="31" t="s">
        <v>1521</v>
      </c>
      <c r="D35" s="29">
        <v>600</v>
      </c>
      <c r="E35" s="34">
        <v>509.139687</v>
      </c>
      <c r="F35" s="29">
        <v>39.36</v>
      </c>
      <c r="G35" s="29">
        <v>500</v>
      </c>
      <c r="H35" s="34">
        <v>15.71</v>
      </c>
      <c r="I35" s="24">
        <f t="shared" si="0"/>
        <v>0.03142</v>
      </c>
      <c r="J35" s="71" t="s">
        <v>2333</v>
      </c>
    </row>
    <row r="36" s="7" customFormat="1" ht="244.8" spans="1:10">
      <c r="A36" s="25">
        <v>26</v>
      </c>
      <c r="B36" s="31" t="s">
        <v>1390</v>
      </c>
      <c r="C36" s="31" t="s">
        <v>1682</v>
      </c>
      <c r="D36" s="34">
        <v>1000</v>
      </c>
      <c r="E36" s="34">
        <f>514.415682+231.92957+23.0183</f>
        <v>769.363552</v>
      </c>
      <c r="F36" s="34">
        <v>63.3</v>
      </c>
      <c r="G36" s="34">
        <v>1000</v>
      </c>
      <c r="H36" s="34">
        <v>31.86019</v>
      </c>
      <c r="I36" s="24">
        <f t="shared" si="0"/>
        <v>0.03186019</v>
      </c>
      <c r="J36" s="186" t="s">
        <v>2334</v>
      </c>
    </row>
    <row r="37" s="7" customFormat="1" ht="35.4" spans="1:10">
      <c r="A37" s="173" t="s">
        <v>2268</v>
      </c>
      <c r="B37" s="174"/>
      <c r="C37" s="175"/>
      <c r="D37" s="57">
        <f>SUM(D34:D36)</f>
        <v>1661.2</v>
      </c>
      <c r="E37" s="57">
        <f>SUM(E34:E36)</f>
        <v>1314.315239</v>
      </c>
      <c r="F37" s="57">
        <f>SUM(F34:F36)</f>
        <v>107.46</v>
      </c>
      <c r="G37" s="57">
        <f>SUM(G34:G36)</f>
        <v>1555</v>
      </c>
      <c r="H37" s="57">
        <f>SUM(H34:H36)</f>
        <v>49.27899</v>
      </c>
      <c r="I37" s="180">
        <f t="shared" si="0"/>
        <v>0.0316906688102894</v>
      </c>
      <c r="J37" s="62"/>
    </row>
    <row r="38" s="7" customFormat="1" ht="106.2" spans="1:10">
      <c r="A38" s="25">
        <v>27</v>
      </c>
      <c r="B38" s="33" t="s">
        <v>1401</v>
      </c>
      <c r="C38" s="31" t="s">
        <v>1399</v>
      </c>
      <c r="D38" s="33">
        <v>280</v>
      </c>
      <c r="E38" s="25">
        <v>235.302625</v>
      </c>
      <c r="F38" s="33">
        <v>21.47</v>
      </c>
      <c r="G38" s="29">
        <v>250</v>
      </c>
      <c r="H38" s="34">
        <v>71.381888</v>
      </c>
      <c r="I38" s="24">
        <f t="shared" si="0"/>
        <v>0.285527552</v>
      </c>
      <c r="J38" s="71" t="s">
        <v>2335</v>
      </c>
    </row>
    <row r="39" s="7" customFormat="1" ht="338.4" spans="1:10">
      <c r="A39" s="25">
        <v>28</v>
      </c>
      <c r="B39" s="31" t="s">
        <v>1401</v>
      </c>
      <c r="C39" s="31" t="s">
        <v>1663</v>
      </c>
      <c r="D39" s="34">
        <v>2000</v>
      </c>
      <c r="E39" s="34">
        <f>583.350139+477.115256+269.583441</f>
        <v>1330.048836</v>
      </c>
      <c r="F39" s="34">
        <v>142</v>
      </c>
      <c r="G39" s="34">
        <v>1000</v>
      </c>
      <c r="H39" s="34">
        <v>0</v>
      </c>
      <c r="I39" s="24">
        <f t="shared" si="0"/>
        <v>0</v>
      </c>
      <c r="J39" s="187" t="s">
        <v>2336</v>
      </c>
    </row>
    <row r="40" s="7" customFormat="1" ht="141.6" spans="1:10">
      <c r="A40" s="25">
        <v>29</v>
      </c>
      <c r="B40" s="31" t="s">
        <v>1401</v>
      </c>
      <c r="C40" s="31" t="s">
        <v>2010</v>
      </c>
      <c r="D40" s="34">
        <v>550</v>
      </c>
      <c r="E40" s="34">
        <v>417.371049</v>
      </c>
      <c r="F40" s="34">
        <v>38</v>
      </c>
      <c r="G40" s="34">
        <v>507.94</v>
      </c>
      <c r="H40" s="34">
        <v>126.659915</v>
      </c>
      <c r="I40" s="24">
        <f t="shared" si="0"/>
        <v>0.249359993306296</v>
      </c>
      <c r="J40" s="71" t="s">
        <v>2337</v>
      </c>
    </row>
    <row r="41" s="7" customFormat="1" ht="106.2" spans="1:10">
      <c r="A41" s="25">
        <v>30</v>
      </c>
      <c r="B41" s="31" t="s">
        <v>1401</v>
      </c>
      <c r="C41" s="31" t="s">
        <v>2012</v>
      </c>
      <c r="D41" s="34">
        <v>22.8</v>
      </c>
      <c r="E41" s="34"/>
      <c r="F41" s="34">
        <v>1.55</v>
      </c>
      <c r="G41" s="34">
        <v>22.8</v>
      </c>
      <c r="H41" s="34">
        <v>0</v>
      </c>
      <c r="I41" s="24">
        <f t="shared" si="0"/>
        <v>0</v>
      </c>
      <c r="J41" s="71" t="s">
        <v>2338</v>
      </c>
    </row>
    <row r="42" s="7" customFormat="1" ht="35.4" spans="1:10">
      <c r="A42" s="173" t="s">
        <v>2268</v>
      </c>
      <c r="B42" s="174"/>
      <c r="C42" s="175"/>
      <c r="D42" s="57">
        <f>SUM(D38:D41)</f>
        <v>2852.8</v>
      </c>
      <c r="E42" s="57">
        <f>SUM(E38:E41)</f>
        <v>1982.72251</v>
      </c>
      <c r="F42" s="57">
        <f>SUM(F38:F41)</f>
        <v>203.02</v>
      </c>
      <c r="G42" s="57">
        <f>SUM(G38:G41)</f>
        <v>1780.74</v>
      </c>
      <c r="H42" s="57">
        <f>SUM(H38:H41)</f>
        <v>198.041803</v>
      </c>
      <c r="I42" s="180">
        <f t="shared" si="0"/>
        <v>0.111213205184362</v>
      </c>
      <c r="J42" s="71"/>
    </row>
    <row r="43" s="7" customFormat="1" ht="106.2" spans="1:10">
      <c r="A43" s="25">
        <v>31</v>
      </c>
      <c r="B43" s="31" t="s">
        <v>1509</v>
      </c>
      <c r="C43" s="31" t="s">
        <v>2015</v>
      </c>
      <c r="D43" s="31">
        <v>390</v>
      </c>
      <c r="E43" s="31"/>
      <c r="F43" s="31">
        <v>27.37</v>
      </c>
      <c r="G43" s="29">
        <v>355</v>
      </c>
      <c r="H43" s="34">
        <v>0</v>
      </c>
      <c r="I43" s="24">
        <f t="shared" si="0"/>
        <v>0</v>
      </c>
      <c r="J43" s="182" t="s">
        <v>2339</v>
      </c>
    </row>
    <row r="44" s="7" customFormat="1" ht="96" customHeight="1" spans="1:10">
      <c r="A44" s="25">
        <v>32</v>
      </c>
      <c r="B44" s="31" t="s">
        <v>1829</v>
      </c>
      <c r="C44" s="31" t="s">
        <v>2017</v>
      </c>
      <c r="D44" s="34">
        <v>363</v>
      </c>
      <c r="E44" s="34">
        <v>312.5</v>
      </c>
      <c r="F44" s="34">
        <v>19</v>
      </c>
      <c r="G44" s="34">
        <v>363</v>
      </c>
      <c r="H44" s="34">
        <v>0</v>
      </c>
      <c r="I44" s="24">
        <f t="shared" si="0"/>
        <v>0</v>
      </c>
      <c r="J44" s="71" t="s">
        <v>2340</v>
      </c>
    </row>
    <row r="45" ht="297" customHeight="1"/>
  </sheetData>
  <mergeCells count="20">
    <mergeCell ref="A1:J1"/>
    <mergeCell ref="A8:C8"/>
    <mergeCell ref="A12:C12"/>
    <mergeCell ref="A17:C17"/>
    <mergeCell ref="A22:C22"/>
    <mergeCell ref="A25:C25"/>
    <mergeCell ref="A29:C29"/>
    <mergeCell ref="A33:C33"/>
    <mergeCell ref="A37:C37"/>
    <mergeCell ref="A42:C42"/>
    <mergeCell ref="A2:A3"/>
    <mergeCell ref="B2:B3"/>
    <mergeCell ref="C2:C3"/>
    <mergeCell ref="D2:D3"/>
    <mergeCell ref="E2:E3"/>
    <mergeCell ref="F2:F3"/>
    <mergeCell ref="G2:G3"/>
    <mergeCell ref="H2:H3"/>
    <mergeCell ref="I2:I3"/>
    <mergeCell ref="J2:J3"/>
  </mergeCells>
  <conditionalFormatting sqref="C16">
    <cfRule type="duplicateValues" dxfId="0" priority="5"/>
  </conditionalFormatting>
  <pageMargins left="0.314583333333333" right="0.196527777777778" top="0.393055555555556" bottom="0.0784722222222222" header="0.393055555555556" footer="0.314583333333333"/>
  <pageSetup paperSize="8" scale="47"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3"/>
  <sheetViews>
    <sheetView zoomScale="40" zoomScaleNormal="40" workbookViewId="0">
      <pane ySplit="5" topLeftCell="A6" activePane="bottomLeft" state="frozen"/>
      <selection/>
      <selection pane="bottomLeft" activeCell="H3" sqref="H3:H4"/>
    </sheetView>
  </sheetViews>
  <sheetFormatPr defaultColWidth="7" defaultRowHeight="13.8"/>
  <cols>
    <col min="1" max="1" width="5.44444444444444" style="125" customWidth="1"/>
    <col min="2" max="2" width="16" style="125" customWidth="1"/>
    <col min="3" max="3" width="24.4444444444444" style="125" customWidth="1"/>
    <col min="4" max="4" width="10.8333333333333" style="125" customWidth="1"/>
    <col min="5" max="5" width="16.9444444444444" style="125" customWidth="1"/>
    <col min="6" max="6" width="10.2777777777778" style="125" customWidth="1"/>
    <col min="7" max="7" width="66.9444444444444" style="125" customWidth="1"/>
    <col min="8" max="8" width="142.592592592593" style="125" customWidth="1"/>
    <col min="9" max="9" width="8.53703703703704" style="125" customWidth="1"/>
    <col min="10" max="10" width="15.5555555555556" style="125" customWidth="1"/>
    <col min="11" max="11" width="24.4444444444444" style="125" customWidth="1"/>
    <col min="12" max="12" width="24.1666666666667" style="125" customWidth="1"/>
    <col min="13" max="13" width="14.7777777777778" style="125" customWidth="1"/>
    <col min="14" max="14" width="24.1666666666667" style="125" customWidth="1"/>
    <col min="15" max="15" width="18.8888888888889" style="125" customWidth="1"/>
    <col min="16" max="16" width="13.0555555555556" style="125" customWidth="1"/>
    <col min="17" max="18" width="15" style="125" customWidth="1"/>
    <col min="19" max="19" width="20.5555555555556" style="125" customWidth="1"/>
    <col min="20" max="20" width="100.555555555556" style="125" customWidth="1"/>
    <col min="21" max="21" width="13.3333333333333" style="125" customWidth="1"/>
    <col min="22" max="22" width="14.3333333333333" style="125"/>
    <col min="23" max="16384" width="7" style="125"/>
  </cols>
  <sheetData>
    <row r="1" s="125" customFormat="1" ht="42" customHeight="1" spans="1:21">
      <c r="A1" s="132" t="s">
        <v>2341</v>
      </c>
      <c r="B1" s="133"/>
      <c r="C1" s="133"/>
      <c r="D1" s="133"/>
      <c r="E1" s="133"/>
      <c r="F1" s="133"/>
      <c r="G1" s="133"/>
      <c r="H1" s="133"/>
      <c r="I1" s="133"/>
      <c r="J1" s="133"/>
      <c r="K1" s="133"/>
      <c r="L1" s="133"/>
      <c r="M1" s="133"/>
      <c r="N1" s="133"/>
      <c r="O1" s="133"/>
      <c r="P1" s="133"/>
      <c r="Q1" s="133"/>
      <c r="R1" s="133"/>
      <c r="S1" s="133"/>
      <c r="T1" s="133"/>
      <c r="U1" s="133"/>
    </row>
    <row r="2" s="126" customFormat="1" ht="27" customHeight="1" spans="1:21">
      <c r="A2" s="134" t="s">
        <v>2342</v>
      </c>
      <c r="B2" s="134"/>
      <c r="C2" s="134"/>
      <c r="D2" s="134"/>
      <c r="E2" s="134"/>
      <c r="F2" s="135"/>
      <c r="G2" s="135"/>
      <c r="H2" s="135"/>
      <c r="I2" s="135"/>
      <c r="J2" s="135"/>
      <c r="K2" s="135"/>
      <c r="L2" s="135"/>
      <c r="M2" s="135"/>
      <c r="N2" s="135"/>
      <c r="O2" s="135"/>
      <c r="P2" s="135"/>
      <c r="Q2" s="156"/>
      <c r="R2" s="156"/>
      <c r="S2" s="157" t="s">
        <v>2343</v>
      </c>
      <c r="T2" s="158"/>
      <c r="U2" s="158"/>
    </row>
    <row r="3" s="127" customFormat="1" ht="46" customHeight="1" spans="1:21">
      <c r="A3" s="136" t="s">
        <v>1</v>
      </c>
      <c r="B3" s="136" t="s">
        <v>2</v>
      </c>
      <c r="C3" s="136" t="s">
        <v>3</v>
      </c>
      <c r="D3" s="136" t="s">
        <v>4</v>
      </c>
      <c r="E3" s="136" t="s">
        <v>5</v>
      </c>
      <c r="F3" s="136" t="s">
        <v>6</v>
      </c>
      <c r="G3" s="136" t="s">
        <v>7</v>
      </c>
      <c r="H3" s="136" t="s">
        <v>9</v>
      </c>
      <c r="I3" s="136" t="s">
        <v>10</v>
      </c>
      <c r="J3" s="136" t="s">
        <v>11</v>
      </c>
      <c r="K3" s="136" t="s">
        <v>2344</v>
      </c>
      <c r="L3" s="153" t="s">
        <v>2345</v>
      </c>
      <c r="M3" s="153"/>
      <c r="N3" s="153"/>
      <c r="O3" s="153"/>
      <c r="P3" s="153"/>
      <c r="Q3" s="136" t="s">
        <v>14</v>
      </c>
      <c r="R3" s="136" t="s">
        <v>13</v>
      </c>
      <c r="S3" s="136" t="s">
        <v>15</v>
      </c>
      <c r="T3" s="136" t="s">
        <v>16</v>
      </c>
      <c r="U3" s="136" t="s">
        <v>17</v>
      </c>
    </row>
    <row r="4" s="127" customFormat="1" ht="111" customHeight="1" spans="1:21">
      <c r="A4" s="137"/>
      <c r="B4" s="137"/>
      <c r="C4" s="137"/>
      <c r="D4" s="137"/>
      <c r="E4" s="137"/>
      <c r="F4" s="137"/>
      <c r="G4" s="137"/>
      <c r="H4" s="137"/>
      <c r="I4" s="137"/>
      <c r="J4" s="137"/>
      <c r="K4" s="137"/>
      <c r="L4" s="137" t="s">
        <v>18</v>
      </c>
      <c r="M4" s="136" t="s">
        <v>22</v>
      </c>
      <c r="N4" s="154" t="s">
        <v>2346</v>
      </c>
      <c r="O4" s="136" t="s">
        <v>20</v>
      </c>
      <c r="P4" s="136" t="s">
        <v>533</v>
      </c>
      <c r="Q4" s="137"/>
      <c r="R4" s="137"/>
      <c r="S4" s="137"/>
      <c r="T4" s="137"/>
      <c r="U4" s="137"/>
    </row>
    <row r="5" s="128" customFormat="1" ht="38" customHeight="1" spans="1:21">
      <c r="A5" s="138" t="s">
        <v>18</v>
      </c>
      <c r="B5" s="139"/>
      <c r="C5" s="139"/>
      <c r="D5" s="139"/>
      <c r="E5" s="139"/>
      <c r="F5" s="139"/>
      <c r="G5" s="139"/>
      <c r="H5" s="140"/>
      <c r="I5" s="141"/>
      <c r="J5" s="141"/>
      <c r="K5" s="155" t="e">
        <f>SUM(K6,#REF!,#REF!,#REF!,#REF!)</f>
        <v>#REF!</v>
      </c>
      <c r="L5" s="155" t="e">
        <f>SUM(L6,#REF!,#REF!,#REF!,#REF!)</f>
        <v>#REF!</v>
      </c>
      <c r="M5" s="155" t="e">
        <f>SUM(M6,#REF!,#REF!,#REF!,#REF!)</f>
        <v>#REF!</v>
      </c>
      <c r="N5" s="155" t="e">
        <f>SUM(N6,#REF!,#REF!,#REF!,#REF!)</f>
        <v>#REF!</v>
      </c>
      <c r="O5" s="155" t="e">
        <f>SUM(O6,#REF!,#REF!,#REF!,#REF!)</f>
        <v>#REF!</v>
      </c>
      <c r="P5" s="155" t="e">
        <f>SUM(P6,#REF!,#REF!,#REF!,#REF!)</f>
        <v>#REF!</v>
      </c>
      <c r="Q5" s="159"/>
      <c r="R5" s="159"/>
      <c r="S5" s="159"/>
      <c r="T5" s="139"/>
      <c r="U5" s="160"/>
    </row>
    <row r="6" s="129" customFormat="1" ht="56" customHeight="1" spans="1:21">
      <c r="A6" s="138" t="s">
        <v>2347</v>
      </c>
      <c r="B6" s="138" t="s">
        <v>31</v>
      </c>
      <c r="C6" s="138"/>
      <c r="D6" s="138"/>
      <c r="E6" s="138"/>
      <c r="F6" s="138"/>
      <c r="G6" s="139"/>
      <c r="H6" s="141"/>
      <c r="I6" s="141"/>
      <c r="J6" s="141"/>
      <c r="K6" s="155">
        <f t="shared" ref="K6:P6" si="0">SUM(K7:K7)</f>
        <v>20</v>
      </c>
      <c r="L6" s="155">
        <f t="shared" si="0"/>
        <v>20</v>
      </c>
      <c r="M6" s="155">
        <f t="shared" si="0"/>
        <v>20</v>
      </c>
      <c r="N6" s="155">
        <f t="shared" si="0"/>
        <v>20</v>
      </c>
      <c r="O6" s="155">
        <f t="shared" si="0"/>
        <v>0</v>
      </c>
      <c r="P6" s="155">
        <f t="shared" si="0"/>
        <v>0</v>
      </c>
      <c r="Q6" s="159"/>
      <c r="R6" s="159"/>
      <c r="S6" s="159"/>
      <c r="T6" s="139"/>
      <c r="U6" s="160"/>
    </row>
    <row r="7" s="126" customFormat="1" ht="235" customHeight="1" spans="1:21">
      <c r="A7" s="142">
        <v>2</v>
      </c>
      <c r="B7" s="143" t="s">
        <v>42</v>
      </c>
      <c r="C7" s="144" t="s">
        <v>2348</v>
      </c>
      <c r="D7" s="145" t="s">
        <v>54</v>
      </c>
      <c r="E7" s="145" t="s">
        <v>55</v>
      </c>
      <c r="F7" s="146" t="s">
        <v>56</v>
      </c>
      <c r="G7" s="147" t="s">
        <v>45</v>
      </c>
      <c r="H7" s="148" t="s">
        <v>2349</v>
      </c>
      <c r="I7" s="146" t="s">
        <v>544</v>
      </c>
      <c r="J7" s="143">
        <v>7952</v>
      </c>
      <c r="K7" s="143">
        <v>20</v>
      </c>
      <c r="L7" s="142">
        <f>SUM(M7,O7,P7)</f>
        <v>20</v>
      </c>
      <c r="M7" s="142">
        <f>SUM(N7:N7)</f>
        <v>20</v>
      </c>
      <c r="N7" s="142">
        <v>20</v>
      </c>
      <c r="O7" s="142"/>
      <c r="P7" s="142"/>
      <c r="Q7" s="146" t="s">
        <v>545</v>
      </c>
      <c r="R7" s="146" t="s">
        <v>545</v>
      </c>
      <c r="S7" s="146" t="s">
        <v>546</v>
      </c>
      <c r="T7" s="161" t="s">
        <v>51</v>
      </c>
      <c r="U7" s="142"/>
    </row>
    <row r="8" s="130" customFormat="1" ht="200" customHeight="1" spans="1:21">
      <c r="A8" s="142">
        <v>22</v>
      </c>
      <c r="B8" s="143" t="s">
        <v>73</v>
      </c>
      <c r="C8" s="143" t="s">
        <v>1093</v>
      </c>
      <c r="D8" s="143" t="s">
        <v>669</v>
      </c>
      <c r="E8" s="143" t="s">
        <v>675</v>
      </c>
      <c r="F8" s="143" t="s">
        <v>56</v>
      </c>
      <c r="G8" s="143" t="s">
        <v>676</v>
      </c>
      <c r="H8" s="149" t="s">
        <v>78</v>
      </c>
      <c r="I8" s="143" t="s">
        <v>672</v>
      </c>
      <c r="J8" s="143">
        <v>1300</v>
      </c>
      <c r="K8" s="143">
        <v>50</v>
      </c>
      <c r="L8" s="142">
        <f>SUM(M8,O8,P8)</f>
        <v>33</v>
      </c>
      <c r="M8" s="142">
        <f>SUM(N8:N8)</f>
        <v>33</v>
      </c>
      <c r="N8" s="142">
        <v>33</v>
      </c>
      <c r="O8" s="142"/>
      <c r="P8" s="142"/>
      <c r="Q8" s="143" t="s">
        <v>673</v>
      </c>
      <c r="R8" s="143" t="s">
        <v>673</v>
      </c>
      <c r="S8" s="143" t="s">
        <v>674</v>
      </c>
      <c r="T8" s="162" t="s">
        <v>2350</v>
      </c>
      <c r="U8" s="142"/>
    </row>
    <row r="9" s="131" customFormat="1" ht="158" customHeight="1" spans="1:26">
      <c r="A9" s="143">
        <v>52</v>
      </c>
      <c r="B9" s="143" t="s">
        <v>161</v>
      </c>
      <c r="C9" s="150" t="s">
        <v>162</v>
      </c>
      <c r="D9" s="143" t="s">
        <v>807</v>
      </c>
      <c r="E9" s="143" t="s">
        <v>807</v>
      </c>
      <c r="F9" s="143" t="s">
        <v>56</v>
      </c>
      <c r="G9" s="143" t="s">
        <v>543</v>
      </c>
      <c r="H9" s="151" t="s">
        <v>808</v>
      </c>
      <c r="I9" s="143" t="s">
        <v>165</v>
      </c>
      <c r="J9" s="143" t="s">
        <v>165</v>
      </c>
      <c r="K9" s="143">
        <f>SUM(L9,S9,T9)</f>
        <v>200</v>
      </c>
      <c r="L9" s="143">
        <f>SUM(M9,T9,U9)</f>
        <v>200</v>
      </c>
      <c r="M9" s="143">
        <f>SUM(N9:S9)</f>
        <v>200</v>
      </c>
      <c r="N9" s="143">
        <v>200</v>
      </c>
      <c r="O9" s="143"/>
      <c r="P9" s="143"/>
      <c r="Q9" s="143"/>
      <c r="R9" s="143"/>
      <c r="S9" s="143"/>
      <c r="T9" s="143"/>
      <c r="U9" s="143"/>
      <c r="V9" s="143" t="s">
        <v>809</v>
      </c>
      <c r="W9" s="143" t="s">
        <v>809</v>
      </c>
      <c r="X9" s="143" t="s">
        <v>810</v>
      </c>
      <c r="Y9" s="163" t="s">
        <v>811</v>
      </c>
      <c r="Z9" s="143"/>
    </row>
    <row r="13" ht="25.2" spans="7:8">
      <c r="G13" s="125">
        <f>1685.1-295</f>
        <v>1390.1</v>
      </c>
      <c r="H13" s="152">
        <f>120+30.2065</f>
        <v>150.2065</v>
      </c>
    </row>
  </sheetData>
  <sheetProtection formatCells="0" formatRows="0" insertRows="0" deleteRows="0" autoFilter="0"/>
  <mergeCells count="22">
    <mergeCell ref="A1:U1"/>
    <mergeCell ref="A2:E2"/>
    <mergeCell ref="S2:U2"/>
    <mergeCell ref="L3:P3"/>
    <mergeCell ref="A5:F5"/>
    <mergeCell ref="B6:F6"/>
    <mergeCell ref="A3:A4"/>
    <mergeCell ref="B3:B4"/>
    <mergeCell ref="C3:C4"/>
    <mergeCell ref="D3:D4"/>
    <mergeCell ref="E3:E4"/>
    <mergeCell ref="F3:F4"/>
    <mergeCell ref="G3:G4"/>
    <mergeCell ref="H3:H4"/>
    <mergeCell ref="I3:I4"/>
    <mergeCell ref="J3:J4"/>
    <mergeCell ref="K3:K4"/>
    <mergeCell ref="Q3:Q4"/>
    <mergeCell ref="R3:R4"/>
    <mergeCell ref="S3:S4"/>
    <mergeCell ref="T3:T4"/>
    <mergeCell ref="U3:U4"/>
  </mergeCells>
  <conditionalFormatting sqref="A9:C9">
    <cfRule type="duplicateValues" dxfId="0" priority="1"/>
  </conditionalFormatting>
  <pageMargins left="0.708333333333333" right="0.275" top="0.511805555555556" bottom="0.472222222222222" header="0" footer="0.393055555555556"/>
  <pageSetup paperSize="8" scale="31" fitToHeight="0" orientation="landscape" horizontalDpi="6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55"/>
  <sheetViews>
    <sheetView zoomScale="30" zoomScaleNormal="30" workbookViewId="0">
      <pane ySplit="3" topLeftCell="A53" activePane="bottomLeft" state="frozen"/>
      <selection/>
      <selection pane="bottomLeft" activeCell="H4" sqref="H4"/>
    </sheetView>
  </sheetViews>
  <sheetFormatPr defaultColWidth="10" defaultRowHeight="28.2"/>
  <cols>
    <col min="1" max="1" width="8.32407407407407" style="10" customWidth="1"/>
    <col min="2" max="2" width="23.7037037037037" style="10" customWidth="1"/>
    <col min="3" max="3" width="29.3333333333333" style="11" customWidth="1"/>
    <col min="4" max="4" width="116.5" style="12" customWidth="1"/>
    <col min="5" max="5" width="28.7037037037037" style="11" customWidth="1"/>
    <col min="6" max="6" width="37.5" style="11" customWidth="1"/>
    <col min="7" max="7" width="31.8518518518519" style="11" customWidth="1"/>
    <col min="8" max="8" width="24.2777777777778" style="11" customWidth="1"/>
    <col min="9" max="9" width="23.5555555555556" style="11" customWidth="1"/>
    <col min="10" max="10" width="23.6018518518519" style="11" customWidth="1"/>
    <col min="11" max="11" width="55.1851851851852" style="10" hidden="1" customWidth="1"/>
    <col min="12" max="12" width="55.1851851851852" style="10" customWidth="1"/>
    <col min="13" max="13" width="17.5462962962963" style="10" customWidth="1"/>
    <col min="14" max="14" width="22.962962962963" style="4" customWidth="1"/>
    <col min="15" max="15" width="25.1851851851852" style="11" customWidth="1"/>
    <col min="16" max="16" width="26.0925925925926" style="11" customWidth="1"/>
    <col min="17" max="17" width="22.5925925925926" style="11" customWidth="1"/>
    <col min="18" max="18" width="26.2962962962963" style="11" hidden="1" customWidth="1"/>
    <col min="19" max="19" width="36.2962962962963" style="11" hidden="1" customWidth="1"/>
    <col min="20" max="20" width="17.6666666666667" style="11" hidden="1" customWidth="1"/>
    <col min="21" max="25" width="24.7777777777778" style="11" hidden="1" customWidth="1"/>
    <col min="26" max="26" width="30.3703703703704" style="11" hidden="1" customWidth="1"/>
    <col min="27" max="27" width="44.6666666666667" style="4" hidden="1" customWidth="1"/>
    <col min="28" max="28" width="49.8888888888889" style="11" hidden="1" customWidth="1"/>
    <col min="29" max="29" width="68.7222222222222" style="4" hidden="1" customWidth="1"/>
    <col min="30" max="30" width="40.5555555555556" style="11" hidden="1" customWidth="1"/>
    <col min="31" max="31" width="32.5092592592593" style="4" hidden="1" customWidth="1"/>
    <col min="32" max="32" width="61.8518518518519" style="11" hidden="1" customWidth="1"/>
    <col min="33" max="33" width="44.0740740740741" style="11" hidden="1" customWidth="1"/>
    <col min="34" max="34" width="50" style="11" customWidth="1"/>
    <col min="35" max="35" width="30.3333333333333" style="11" customWidth="1"/>
    <col min="36" max="36" width="39.5555555555556" style="11" hidden="1" customWidth="1"/>
    <col min="37" max="37" width="38.2222222222222" style="11" hidden="1" customWidth="1"/>
    <col min="38" max="38" width="40.8888888888889" style="11" hidden="1" customWidth="1"/>
    <col min="39" max="39" width="35.7777777777778" style="4" hidden="1" customWidth="1"/>
    <col min="40" max="41" width="30.0277777777778" style="4" hidden="1" customWidth="1"/>
    <col min="42" max="42" width="14.2222222222222" style="4" hidden="1" customWidth="1"/>
    <col min="43" max="16384" width="10" style="9"/>
  </cols>
  <sheetData>
    <row r="1" s="4" customFormat="1" ht="139" customHeight="1" spans="1:42">
      <c r="A1" s="13" t="s">
        <v>1260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4" customFormat="1" ht="29" customHeight="1" spans="1:42">
      <c r="A2" s="15" t="s">
        <v>1</v>
      </c>
      <c r="B2" s="15" t="s">
        <v>2351</v>
      </c>
      <c r="C2" s="15" t="s">
        <v>3</v>
      </c>
      <c r="D2" s="15" t="s">
        <v>2352</v>
      </c>
      <c r="E2" s="16" t="s">
        <v>1948</v>
      </c>
      <c r="F2" s="17" t="s">
        <v>1952</v>
      </c>
      <c r="G2" s="17" t="s">
        <v>1953</v>
      </c>
      <c r="H2" s="17" t="s">
        <v>1954</v>
      </c>
      <c r="I2" s="16" t="s">
        <v>2353</v>
      </c>
      <c r="J2" s="16" t="s">
        <v>15</v>
      </c>
      <c r="K2" s="16" t="s">
        <v>2354</v>
      </c>
      <c r="L2" s="16" t="s">
        <v>2355</v>
      </c>
      <c r="M2" s="15" t="s">
        <v>2356</v>
      </c>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5" t="s">
        <v>1274</v>
      </c>
      <c r="AP2" s="122" t="s">
        <v>17</v>
      </c>
    </row>
    <row r="3" s="4" customFormat="1" ht="156" customHeight="1" spans="1:42">
      <c r="A3" s="18"/>
      <c r="B3" s="18"/>
      <c r="C3" s="18"/>
      <c r="D3" s="18"/>
      <c r="E3" s="19"/>
      <c r="F3" s="20"/>
      <c r="G3" s="20"/>
      <c r="H3" s="20"/>
      <c r="I3" s="19"/>
      <c r="J3" s="19"/>
      <c r="K3" s="19"/>
      <c r="L3" s="19"/>
      <c r="M3" s="15" t="s">
        <v>2357</v>
      </c>
      <c r="N3" s="15" t="s">
        <v>2358</v>
      </c>
      <c r="O3" s="15" t="s">
        <v>2359</v>
      </c>
      <c r="P3" s="15" t="s">
        <v>2360</v>
      </c>
      <c r="Q3" s="15" t="s">
        <v>2361</v>
      </c>
      <c r="R3" s="15" t="s">
        <v>2362</v>
      </c>
      <c r="S3" s="15" t="s">
        <v>2363</v>
      </c>
      <c r="T3" s="15" t="s">
        <v>2364</v>
      </c>
      <c r="U3" s="15" t="s">
        <v>2365</v>
      </c>
      <c r="V3" s="15" t="s">
        <v>2366</v>
      </c>
      <c r="W3" s="15" t="s">
        <v>2367</v>
      </c>
      <c r="X3" s="15" t="s">
        <v>2368</v>
      </c>
      <c r="Y3" s="15" t="s">
        <v>2369</v>
      </c>
      <c r="Z3" s="96" t="s">
        <v>2370</v>
      </c>
      <c r="AA3" s="15" t="s">
        <v>2371</v>
      </c>
      <c r="AB3" s="15" t="s">
        <v>2372</v>
      </c>
      <c r="AC3" s="15" t="s">
        <v>2373</v>
      </c>
      <c r="AD3" s="15" t="s">
        <v>2374</v>
      </c>
      <c r="AE3" s="15" t="s">
        <v>2375</v>
      </c>
      <c r="AF3" s="15" t="s">
        <v>2376</v>
      </c>
      <c r="AG3" s="15" t="s">
        <v>2377</v>
      </c>
      <c r="AH3" s="15" t="s">
        <v>2378</v>
      </c>
      <c r="AI3" s="15" t="s">
        <v>2379</v>
      </c>
      <c r="AJ3" s="15" t="s">
        <v>2380</v>
      </c>
      <c r="AK3" s="15" t="s">
        <v>2381</v>
      </c>
      <c r="AL3" s="15" t="s">
        <v>2382</v>
      </c>
      <c r="AM3" s="15" t="s">
        <v>2383</v>
      </c>
      <c r="AN3" s="15" t="s">
        <v>2384</v>
      </c>
      <c r="AO3" s="18"/>
      <c r="AP3" s="123"/>
    </row>
    <row r="4" s="5" customFormat="1" ht="96" customHeight="1" spans="1:42">
      <c r="A4" s="21" t="s">
        <v>18</v>
      </c>
      <c r="B4" s="22"/>
      <c r="C4" s="22"/>
      <c r="D4" s="22"/>
      <c r="E4" s="23">
        <f>SUM(E5:E54)</f>
        <v>50392.011</v>
      </c>
      <c r="F4" s="23">
        <f>SUM(F5:F54)</f>
        <v>41488.9</v>
      </c>
      <c r="G4" s="23">
        <f>SUM(G5:G52)</f>
        <v>119.45255</v>
      </c>
      <c r="H4" s="24">
        <f>G4/F4</f>
        <v>0.00287914478330349</v>
      </c>
      <c r="I4" s="56"/>
      <c r="J4" s="56"/>
      <c r="K4" s="56"/>
      <c r="L4" s="56"/>
      <c r="M4" s="57"/>
      <c r="N4" s="22"/>
      <c r="O4" s="22"/>
      <c r="P4" s="22"/>
      <c r="Q4" s="22"/>
      <c r="R4" s="22"/>
      <c r="S4" s="84"/>
      <c r="T4" s="25" t="s">
        <v>165</v>
      </c>
      <c r="U4" s="25" t="s">
        <v>165</v>
      </c>
      <c r="V4" s="25"/>
      <c r="W4" s="25"/>
      <c r="X4" s="25"/>
      <c r="Y4" s="22"/>
      <c r="Z4" s="22"/>
      <c r="AA4" s="22"/>
      <c r="AB4" s="22"/>
      <c r="AC4" s="22"/>
      <c r="AD4" s="22"/>
      <c r="AE4" s="22"/>
      <c r="AF4" s="22"/>
      <c r="AG4" s="22"/>
      <c r="AH4" s="22"/>
      <c r="AI4" s="22"/>
      <c r="AJ4" s="22"/>
      <c r="AK4" s="22"/>
      <c r="AL4" s="22"/>
      <c r="AM4" s="22"/>
      <c r="AN4" s="22"/>
      <c r="AO4" s="22"/>
      <c r="AP4" s="57"/>
    </row>
    <row r="5" s="6" customFormat="1" ht="409" customHeight="1" spans="1:42">
      <c r="A5" s="25">
        <v>1</v>
      </c>
      <c r="B5" s="25" t="s">
        <v>29</v>
      </c>
      <c r="C5" s="26" t="s">
        <v>1307</v>
      </c>
      <c r="D5" s="27" t="s">
        <v>1308</v>
      </c>
      <c r="E5" s="28">
        <v>714</v>
      </c>
      <c r="F5" s="29">
        <v>714</v>
      </c>
      <c r="G5" s="30">
        <v>0</v>
      </c>
      <c r="H5" s="24">
        <f t="shared" ref="H5:H54" si="0">SUM(G5:G5)/SUM(F5:F5)</f>
        <v>0</v>
      </c>
      <c r="I5" s="26" t="s">
        <v>39</v>
      </c>
      <c r="J5" s="26" t="s">
        <v>40</v>
      </c>
      <c r="K5" s="58" t="s">
        <v>2385</v>
      </c>
      <c r="L5" s="58" t="s">
        <v>2386</v>
      </c>
      <c r="M5" s="54" t="s">
        <v>1526</v>
      </c>
      <c r="N5" s="59" t="s">
        <v>1527</v>
      </c>
      <c r="O5" s="60">
        <v>45330</v>
      </c>
      <c r="P5" s="54" t="s">
        <v>1314</v>
      </c>
      <c r="Q5" s="33" t="s">
        <v>1315</v>
      </c>
      <c r="R5" s="25" t="s">
        <v>165</v>
      </c>
      <c r="S5" s="85" t="s">
        <v>165</v>
      </c>
      <c r="T5" s="25" t="s">
        <v>165</v>
      </c>
      <c r="U5" s="25" t="s">
        <v>165</v>
      </c>
      <c r="V5" s="60"/>
      <c r="W5" s="60" t="s">
        <v>165</v>
      </c>
      <c r="X5" s="60"/>
      <c r="Y5" s="60"/>
      <c r="Z5" s="60"/>
      <c r="AA5" s="97" t="s">
        <v>2387</v>
      </c>
      <c r="AB5" s="91">
        <v>45359</v>
      </c>
      <c r="AC5" s="98" t="s">
        <v>1318</v>
      </c>
      <c r="AD5" s="63">
        <v>45384</v>
      </c>
      <c r="AE5" s="99"/>
      <c r="AF5" s="100"/>
      <c r="AG5" s="91"/>
      <c r="AH5" s="117"/>
      <c r="AI5" s="71"/>
      <c r="AJ5" s="118"/>
      <c r="AK5" s="118"/>
      <c r="AL5" s="118"/>
      <c r="AM5" s="118"/>
      <c r="AN5" s="99"/>
      <c r="AO5" s="94"/>
      <c r="AP5" s="124"/>
    </row>
    <row r="6" s="7" customFormat="1" ht="409" customHeight="1" spans="1:42">
      <c r="A6" s="25">
        <v>2</v>
      </c>
      <c r="B6" s="31" t="s">
        <v>276</v>
      </c>
      <c r="C6" s="26" t="s">
        <v>1336</v>
      </c>
      <c r="D6" s="32" t="s">
        <v>1337</v>
      </c>
      <c r="E6" s="33">
        <v>155</v>
      </c>
      <c r="F6" s="29">
        <v>140</v>
      </c>
      <c r="G6" s="34"/>
      <c r="H6" s="24">
        <f t="shared" si="0"/>
        <v>0</v>
      </c>
      <c r="I6" s="54" t="s">
        <v>205</v>
      </c>
      <c r="J6" s="54" t="s">
        <v>284</v>
      </c>
      <c r="K6" s="61" t="s">
        <v>1340</v>
      </c>
      <c r="L6" s="62" t="s">
        <v>2388</v>
      </c>
      <c r="M6" s="54" t="s">
        <v>1526</v>
      </c>
      <c r="N6" s="54" t="s">
        <v>2389</v>
      </c>
      <c r="O6" s="63">
        <v>45317</v>
      </c>
      <c r="P6" s="64" t="s">
        <v>1342</v>
      </c>
      <c r="Q6" s="25" t="s">
        <v>1343</v>
      </c>
      <c r="R6" s="63">
        <v>45303</v>
      </c>
      <c r="S6" s="86" t="s">
        <v>1344</v>
      </c>
      <c r="T6" s="65" t="s">
        <v>1527</v>
      </c>
      <c r="U6" s="34"/>
      <c r="V6" s="63">
        <v>45321</v>
      </c>
      <c r="W6" s="63" t="s">
        <v>165</v>
      </c>
      <c r="X6" s="34" t="s">
        <v>165</v>
      </c>
      <c r="Y6" s="63">
        <v>45305</v>
      </c>
      <c r="Z6" s="94">
        <v>131.067155</v>
      </c>
      <c r="AA6" s="54" t="s">
        <v>2390</v>
      </c>
      <c r="AB6" s="63">
        <v>45356</v>
      </c>
      <c r="AC6" s="101" t="s">
        <v>1348</v>
      </c>
      <c r="AD6" s="102">
        <v>45369</v>
      </c>
      <c r="AE6" s="89">
        <v>45369</v>
      </c>
      <c r="AF6" s="103" t="s">
        <v>1349</v>
      </c>
      <c r="AG6" s="34" t="s">
        <v>1350</v>
      </c>
      <c r="AH6" s="64" t="s">
        <v>2391</v>
      </c>
      <c r="AI6" s="34">
        <v>130.084723</v>
      </c>
      <c r="AJ6" s="34"/>
      <c r="AK6" s="34"/>
      <c r="AL6" s="34"/>
      <c r="AM6" s="88"/>
      <c r="AN6" s="88"/>
      <c r="AO6" s="88"/>
      <c r="AP6" s="88"/>
    </row>
    <row r="7" s="7" customFormat="1" ht="390" customHeight="1" spans="1:42">
      <c r="A7" s="25">
        <v>3</v>
      </c>
      <c r="B7" s="31" t="s">
        <v>286</v>
      </c>
      <c r="C7" s="26" t="s">
        <v>1352</v>
      </c>
      <c r="D7" s="35" t="s">
        <v>1353</v>
      </c>
      <c r="E7" s="33">
        <v>530</v>
      </c>
      <c r="F7" s="29">
        <v>420</v>
      </c>
      <c r="G7" s="34"/>
      <c r="H7" s="24">
        <f t="shared" si="0"/>
        <v>0</v>
      </c>
      <c r="I7" s="54" t="s">
        <v>181</v>
      </c>
      <c r="J7" s="54" t="s">
        <v>290</v>
      </c>
      <c r="K7" s="64" t="s">
        <v>2392</v>
      </c>
      <c r="L7" s="61" t="s">
        <v>2393</v>
      </c>
      <c r="M7" s="54" t="s">
        <v>1526</v>
      </c>
      <c r="N7" s="65" t="s">
        <v>1527</v>
      </c>
      <c r="O7" s="63">
        <v>45328</v>
      </c>
      <c r="P7" s="64" t="s">
        <v>1358</v>
      </c>
      <c r="Q7" s="25" t="s">
        <v>1359</v>
      </c>
      <c r="R7" s="34" t="s">
        <v>165</v>
      </c>
      <c r="S7" s="87" t="s">
        <v>165</v>
      </c>
      <c r="T7" s="65" t="s">
        <v>1527</v>
      </c>
      <c r="U7" s="88"/>
      <c r="V7" s="88"/>
      <c r="W7" s="34" t="s">
        <v>165</v>
      </c>
      <c r="X7" s="34" t="s">
        <v>165</v>
      </c>
      <c r="Y7" s="89">
        <v>45321</v>
      </c>
      <c r="Z7" s="63"/>
      <c r="AA7" s="54" t="s">
        <v>2390</v>
      </c>
      <c r="AB7" s="63">
        <v>45342</v>
      </c>
      <c r="AC7" s="101" t="s">
        <v>1361</v>
      </c>
      <c r="AD7" s="102">
        <v>45364</v>
      </c>
      <c r="AE7" s="63">
        <v>45369</v>
      </c>
      <c r="AF7" s="103" t="s">
        <v>1362</v>
      </c>
      <c r="AG7" s="34" t="s">
        <v>1363</v>
      </c>
      <c r="AH7" s="64" t="s">
        <v>2394</v>
      </c>
      <c r="AI7" s="34">
        <v>446.21653</v>
      </c>
      <c r="AJ7" s="34"/>
      <c r="AK7" s="34"/>
      <c r="AL7" s="34"/>
      <c r="AM7" s="88"/>
      <c r="AN7" s="88"/>
      <c r="AO7" s="88"/>
      <c r="AP7" s="88"/>
    </row>
    <row r="8" s="7" customFormat="1" ht="409" customHeight="1" spans="1:42">
      <c r="A8" s="25">
        <v>4</v>
      </c>
      <c r="B8" s="31" t="s">
        <v>292</v>
      </c>
      <c r="C8" s="26" t="s">
        <v>1365</v>
      </c>
      <c r="D8" s="35" t="s">
        <v>1366</v>
      </c>
      <c r="E8" s="29">
        <v>255</v>
      </c>
      <c r="F8" s="29">
        <v>200</v>
      </c>
      <c r="G8" s="34"/>
      <c r="H8" s="24">
        <f t="shared" si="0"/>
        <v>0</v>
      </c>
      <c r="I8" s="54" t="s">
        <v>906</v>
      </c>
      <c r="J8" s="54" t="s">
        <v>297</v>
      </c>
      <c r="K8" s="61" t="s">
        <v>2395</v>
      </c>
      <c r="L8" s="61" t="s">
        <v>2396</v>
      </c>
      <c r="M8" s="54" t="s">
        <v>1526</v>
      </c>
      <c r="N8" s="64" t="s">
        <v>2389</v>
      </c>
      <c r="O8" s="63">
        <v>45327</v>
      </c>
      <c r="P8" s="64" t="s">
        <v>1371</v>
      </c>
      <c r="Q8" s="25" t="s">
        <v>1372</v>
      </c>
      <c r="R8" s="63">
        <v>45309</v>
      </c>
      <c r="S8" s="86" t="s">
        <v>1373</v>
      </c>
      <c r="T8" s="65" t="s">
        <v>1527</v>
      </c>
      <c r="U8" s="88"/>
      <c r="V8" s="88"/>
      <c r="W8" s="34" t="s">
        <v>165</v>
      </c>
      <c r="X8" s="88"/>
      <c r="Y8" s="63">
        <v>45316</v>
      </c>
      <c r="Z8" s="63"/>
      <c r="AA8" s="54" t="s">
        <v>2390</v>
      </c>
      <c r="AB8" s="63">
        <v>45352</v>
      </c>
      <c r="AC8" s="101" t="s">
        <v>1375</v>
      </c>
      <c r="AD8" s="63">
        <v>45363</v>
      </c>
      <c r="AE8" s="89">
        <v>45364</v>
      </c>
      <c r="AF8" s="103" t="s">
        <v>1376</v>
      </c>
      <c r="AG8" s="34" t="s">
        <v>1377</v>
      </c>
      <c r="AH8" s="64" t="s">
        <v>2391</v>
      </c>
      <c r="AI8" s="34">
        <v>181.853097</v>
      </c>
      <c r="AJ8" s="34"/>
      <c r="AK8" s="34"/>
      <c r="AL8" s="34"/>
      <c r="AM8" s="88"/>
      <c r="AN8" s="88"/>
      <c r="AO8" s="88"/>
      <c r="AP8" s="88"/>
    </row>
    <row r="9" s="7" customFormat="1" ht="409" customHeight="1" spans="1:42">
      <c r="A9" s="25">
        <v>5</v>
      </c>
      <c r="B9" s="31" t="s">
        <v>299</v>
      </c>
      <c r="C9" s="26" t="s">
        <v>1378</v>
      </c>
      <c r="D9" s="35" t="s">
        <v>1379</v>
      </c>
      <c r="E9" s="29">
        <v>46.5</v>
      </c>
      <c r="F9" s="29">
        <v>40</v>
      </c>
      <c r="G9" s="34"/>
      <c r="H9" s="24">
        <f t="shared" si="0"/>
        <v>0</v>
      </c>
      <c r="I9" s="54" t="s">
        <v>233</v>
      </c>
      <c r="J9" s="54" t="s">
        <v>1381</v>
      </c>
      <c r="K9" s="64" t="s">
        <v>2397</v>
      </c>
      <c r="L9" s="25" t="s">
        <v>2398</v>
      </c>
      <c r="M9" s="54" t="s">
        <v>1526</v>
      </c>
      <c r="N9" s="65" t="s">
        <v>1527</v>
      </c>
      <c r="O9" s="63">
        <v>45342</v>
      </c>
      <c r="P9" s="64" t="s">
        <v>1384</v>
      </c>
      <c r="Q9" s="25" t="s">
        <v>1385</v>
      </c>
      <c r="R9" s="34" t="s">
        <v>165</v>
      </c>
      <c r="S9" s="87" t="s">
        <v>165</v>
      </c>
      <c r="T9" s="65" t="s">
        <v>1527</v>
      </c>
      <c r="U9" s="88"/>
      <c r="V9" s="34" t="s">
        <v>165</v>
      </c>
      <c r="W9" s="34" t="s">
        <v>165</v>
      </c>
      <c r="X9" s="34" t="s">
        <v>165</v>
      </c>
      <c r="Y9" s="63">
        <v>45341</v>
      </c>
      <c r="Z9" s="63"/>
      <c r="AA9" s="34" t="s">
        <v>165</v>
      </c>
      <c r="AB9" s="34" t="s">
        <v>165</v>
      </c>
      <c r="AC9" s="34" t="s">
        <v>165</v>
      </c>
      <c r="AD9" s="34" t="s">
        <v>165</v>
      </c>
      <c r="AE9" s="34" t="s">
        <v>165</v>
      </c>
      <c r="AF9" s="104" t="s">
        <v>165</v>
      </c>
      <c r="AG9" s="34" t="s">
        <v>165</v>
      </c>
      <c r="AH9" s="64" t="s">
        <v>2399</v>
      </c>
      <c r="AI9" s="34">
        <v>35.862427</v>
      </c>
      <c r="AJ9" s="34"/>
      <c r="AK9" s="34"/>
      <c r="AL9" s="34"/>
      <c r="AM9" s="88"/>
      <c r="AN9" s="88"/>
      <c r="AO9" s="88"/>
      <c r="AP9" s="88"/>
    </row>
    <row r="10" s="7" customFormat="1" ht="409" customHeight="1" spans="1:42">
      <c r="A10" s="25">
        <v>6</v>
      </c>
      <c r="B10" s="31" t="s">
        <v>306</v>
      </c>
      <c r="C10" s="26" t="s">
        <v>1388</v>
      </c>
      <c r="D10" s="35" t="s">
        <v>1389</v>
      </c>
      <c r="E10" s="29">
        <v>61.2</v>
      </c>
      <c r="F10" s="29">
        <v>55</v>
      </c>
      <c r="G10" s="34"/>
      <c r="H10" s="24">
        <f t="shared" si="0"/>
        <v>0</v>
      </c>
      <c r="I10" s="54" t="s">
        <v>247</v>
      </c>
      <c r="J10" s="54" t="s">
        <v>310</v>
      </c>
      <c r="K10" s="58" t="s">
        <v>2400</v>
      </c>
      <c r="L10" s="58" t="s">
        <v>2401</v>
      </c>
      <c r="M10" s="54" t="s">
        <v>1526</v>
      </c>
      <c r="N10" s="65" t="s">
        <v>1527</v>
      </c>
      <c r="O10" s="63">
        <v>45316</v>
      </c>
      <c r="P10" s="64" t="s">
        <v>1394</v>
      </c>
      <c r="Q10" s="25" t="s">
        <v>1395</v>
      </c>
      <c r="R10" s="63">
        <v>44953</v>
      </c>
      <c r="S10" s="86" t="s">
        <v>1396</v>
      </c>
      <c r="T10" s="65" t="s">
        <v>1527</v>
      </c>
      <c r="U10" s="88"/>
      <c r="V10" s="63">
        <v>45322</v>
      </c>
      <c r="W10" s="34" t="s">
        <v>165</v>
      </c>
      <c r="X10" s="34" t="s">
        <v>165</v>
      </c>
      <c r="Y10" s="63">
        <v>45322</v>
      </c>
      <c r="Z10" s="63"/>
      <c r="AA10" s="25" t="s">
        <v>165</v>
      </c>
      <c r="AB10" s="34" t="s">
        <v>165</v>
      </c>
      <c r="AC10" s="34" t="s">
        <v>165</v>
      </c>
      <c r="AD10" s="34" t="s">
        <v>165</v>
      </c>
      <c r="AE10" s="34" t="s">
        <v>165</v>
      </c>
      <c r="AF10" s="104" t="s">
        <v>165</v>
      </c>
      <c r="AG10" s="34" t="s">
        <v>165</v>
      </c>
      <c r="AH10" s="64" t="s">
        <v>2402</v>
      </c>
      <c r="AI10" s="34">
        <v>35.812</v>
      </c>
      <c r="AJ10" s="63">
        <v>45368</v>
      </c>
      <c r="AK10" s="34"/>
      <c r="AL10" s="34"/>
      <c r="AM10" s="88"/>
      <c r="AN10" s="88"/>
      <c r="AO10" s="88"/>
      <c r="AP10" s="88"/>
    </row>
    <row r="11" s="7" customFormat="1" ht="409" customHeight="1" spans="1:42">
      <c r="A11" s="25">
        <v>7</v>
      </c>
      <c r="B11" s="31" t="s">
        <v>312</v>
      </c>
      <c r="C11" s="26" t="s">
        <v>1399</v>
      </c>
      <c r="D11" s="35" t="s">
        <v>1400</v>
      </c>
      <c r="E11" s="33">
        <v>280</v>
      </c>
      <c r="F11" s="29">
        <v>250</v>
      </c>
      <c r="G11" s="34"/>
      <c r="H11" s="24">
        <f t="shared" si="0"/>
        <v>0</v>
      </c>
      <c r="I11" s="54" t="s">
        <v>211</v>
      </c>
      <c r="J11" s="54" t="s">
        <v>921</v>
      </c>
      <c r="K11" s="66" t="s">
        <v>2403</v>
      </c>
      <c r="L11" s="66" t="s">
        <v>2404</v>
      </c>
      <c r="M11" s="54" t="s">
        <v>1526</v>
      </c>
      <c r="N11" s="65" t="s">
        <v>1527</v>
      </c>
      <c r="O11" s="63">
        <v>45325</v>
      </c>
      <c r="P11" s="64" t="s">
        <v>1405</v>
      </c>
      <c r="Q11" s="25" t="s">
        <v>1406</v>
      </c>
      <c r="R11" s="34" t="s">
        <v>165</v>
      </c>
      <c r="S11" s="87" t="s">
        <v>165</v>
      </c>
      <c r="T11" s="65" t="s">
        <v>1527</v>
      </c>
      <c r="U11" s="88"/>
      <c r="V11" s="88"/>
      <c r="W11" s="34" t="s">
        <v>165</v>
      </c>
      <c r="X11" s="88"/>
      <c r="Y11" s="63">
        <v>45306</v>
      </c>
      <c r="Z11" s="89"/>
      <c r="AA11" s="54" t="s">
        <v>2405</v>
      </c>
      <c r="AB11" s="63">
        <v>45329</v>
      </c>
      <c r="AC11" s="101" t="s">
        <v>1409</v>
      </c>
      <c r="AD11" s="63">
        <v>45355</v>
      </c>
      <c r="AE11" s="89">
        <v>45359</v>
      </c>
      <c r="AF11" s="105" t="s">
        <v>1410</v>
      </c>
      <c r="AG11" s="25" t="s">
        <v>1411</v>
      </c>
      <c r="AH11" s="64" t="s">
        <v>2406</v>
      </c>
      <c r="AI11" s="25">
        <v>235.302625</v>
      </c>
      <c r="AJ11" s="76">
        <v>45363</v>
      </c>
      <c r="AK11" s="76">
        <v>45366</v>
      </c>
      <c r="AL11" s="76">
        <v>45534</v>
      </c>
      <c r="AM11" s="88"/>
      <c r="AN11" s="88"/>
      <c r="AO11" s="88"/>
      <c r="AP11" s="88"/>
    </row>
    <row r="12" s="7" customFormat="1" ht="409" customHeight="1" spans="1:42">
      <c r="A12" s="25">
        <v>8</v>
      </c>
      <c r="B12" s="31" t="s">
        <v>330</v>
      </c>
      <c r="C12" s="26" t="s">
        <v>1413</v>
      </c>
      <c r="D12" s="36" t="s">
        <v>1414</v>
      </c>
      <c r="E12" s="33">
        <v>4063.01</v>
      </c>
      <c r="F12" s="29">
        <v>4000</v>
      </c>
      <c r="G12" s="34"/>
      <c r="H12" s="24">
        <f t="shared" si="0"/>
        <v>0</v>
      </c>
      <c r="I12" s="54" t="s">
        <v>283</v>
      </c>
      <c r="J12" s="26" t="s">
        <v>328</v>
      </c>
      <c r="K12" s="66" t="s">
        <v>2407</v>
      </c>
      <c r="L12" s="66" t="s">
        <v>2408</v>
      </c>
      <c r="M12" s="54" t="s">
        <v>1526</v>
      </c>
      <c r="N12" s="65" t="s">
        <v>1527</v>
      </c>
      <c r="O12" s="63">
        <v>45327</v>
      </c>
      <c r="P12" s="64" t="s">
        <v>1419</v>
      </c>
      <c r="Q12" s="25" t="s">
        <v>1420</v>
      </c>
      <c r="R12" s="34" t="s">
        <v>165</v>
      </c>
      <c r="S12" s="87" t="s">
        <v>165</v>
      </c>
      <c r="T12" s="65" t="s">
        <v>1527</v>
      </c>
      <c r="U12" s="88"/>
      <c r="V12" s="63">
        <v>45328</v>
      </c>
      <c r="W12" s="63">
        <v>45326</v>
      </c>
      <c r="X12" s="34" t="s">
        <v>165</v>
      </c>
      <c r="Y12" s="63">
        <v>45325</v>
      </c>
      <c r="Z12" s="63"/>
      <c r="AA12" s="54" t="s">
        <v>2409</v>
      </c>
      <c r="AB12" s="63">
        <v>45328</v>
      </c>
      <c r="AC12" s="101" t="s">
        <v>1423</v>
      </c>
      <c r="AD12" s="63">
        <v>45351</v>
      </c>
      <c r="AE12" s="89">
        <v>45357</v>
      </c>
      <c r="AF12" s="105" t="s">
        <v>1424</v>
      </c>
      <c r="AG12" s="25" t="s">
        <v>1425</v>
      </c>
      <c r="AH12" s="64" t="s">
        <v>2410</v>
      </c>
      <c r="AI12" s="34">
        <v>3135.259334</v>
      </c>
      <c r="AJ12" s="63">
        <v>45365</v>
      </c>
      <c r="AK12" s="63">
        <v>45366</v>
      </c>
      <c r="AL12" s="63">
        <v>45535</v>
      </c>
      <c r="AM12" s="88"/>
      <c r="AN12" s="88"/>
      <c r="AO12" s="88"/>
      <c r="AP12" s="88"/>
    </row>
    <row r="13" s="7" customFormat="1" ht="409" customHeight="1" spans="1:42">
      <c r="A13" s="25">
        <v>9</v>
      </c>
      <c r="B13" s="31" t="s">
        <v>335</v>
      </c>
      <c r="C13" s="26" t="s">
        <v>1427</v>
      </c>
      <c r="D13" s="27" t="s">
        <v>2411</v>
      </c>
      <c r="E13" s="29">
        <v>2461.51</v>
      </c>
      <c r="F13" s="29">
        <v>2200</v>
      </c>
      <c r="G13" s="34"/>
      <c r="H13" s="24">
        <f t="shared" si="0"/>
        <v>0</v>
      </c>
      <c r="I13" s="54" t="s">
        <v>283</v>
      </c>
      <c r="J13" s="26" t="s">
        <v>328</v>
      </c>
      <c r="K13" s="66" t="s">
        <v>2412</v>
      </c>
      <c r="L13" s="66" t="s">
        <v>2413</v>
      </c>
      <c r="M13" s="54" t="s">
        <v>1526</v>
      </c>
      <c r="N13" s="65" t="s">
        <v>1527</v>
      </c>
      <c r="O13" s="63">
        <v>45330</v>
      </c>
      <c r="P13" s="34"/>
      <c r="Q13" s="34"/>
      <c r="R13" s="34" t="s">
        <v>165</v>
      </c>
      <c r="S13" s="87" t="s">
        <v>165</v>
      </c>
      <c r="T13" s="65" t="s">
        <v>1527</v>
      </c>
      <c r="U13" s="88"/>
      <c r="V13" s="88"/>
      <c r="W13" s="88"/>
      <c r="X13" s="88"/>
      <c r="Y13" s="88"/>
      <c r="Z13" s="88"/>
      <c r="AA13" s="88"/>
      <c r="AB13" s="34"/>
      <c r="AC13" s="88"/>
      <c r="AD13" s="34"/>
      <c r="AE13" s="88"/>
      <c r="AF13" s="104"/>
      <c r="AG13" s="34"/>
      <c r="AH13" s="34"/>
      <c r="AI13" s="34"/>
      <c r="AJ13" s="34"/>
      <c r="AK13" s="34"/>
      <c r="AL13" s="34"/>
      <c r="AM13" s="88"/>
      <c r="AN13" s="88"/>
      <c r="AO13" s="88"/>
      <c r="AP13" s="88"/>
    </row>
    <row r="14" s="7" customFormat="1" ht="409" customHeight="1" spans="1:42">
      <c r="A14" s="25">
        <v>10</v>
      </c>
      <c r="B14" s="31" t="s">
        <v>356</v>
      </c>
      <c r="C14" s="26" t="s">
        <v>1439</v>
      </c>
      <c r="D14" s="35" t="s">
        <v>1440</v>
      </c>
      <c r="E14" s="31">
        <v>1470.3</v>
      </c>
      <c r="F14" s="29">
        <v>1200</v>
      </c>
      <c r="G14" s="34"/>
      <c r="H14" s="24">
        <f t="shared" si="0"/>
        <v>0</v>
      </c>
      <c r="I14" s="54" t="s">
        <v>233</v>
      </c>
      <c r="J14" s="67" t="s">
        <v>1441</v>
      </c>
      <c r="K14" s="64" t="s">
        <v>1442</v>
      </c>
      <c r="L14" s="64" t="s">
        <v>2330</v>
      </c>
      <c r="M14" s="54" t="s">
        <v>1526</v>
      </c>
      <c r="N14" s="65" t="s">
        <v>1527</v>
      </c>
      <c r="O14" s="63">
        <v>45345</v>
      </c>
      <c r="P14" s="64" t="s">
        <v>1444</v>
      </c>
      <c r="Q14" s="25" t="s">
        <v>1445</v>
      </c>
      <c r="R14" s="34" t="s">
        <v>165</v>
      </c>
      <c r="S14" s="87" t="s">
        <v>165</v>
      </c>
      <c r="T14" s="65" t="s">
        <v>1527</v>
      </c>
      <c r="U14" s="88"/>
      <c r="V14" s="34"/>
      <c r="W14" s="63">
        <v>45357</v>
      </c>
      <c r="X14" s="63">
        <v>45357</v>
      </c>
      <c r="Y14" s="89">
        <v>45355</v>
      </c>
      <c r="Z14" s="63"/>
      <c r="AA14" s="64" t="s">
        <v>2414</v>
      </c>
      <c r="AB14" s="63">
        <v>45358</v>
      </c>
      <c r="AC14" s="101" t="s">
        <v>1448</v>
      </c>
      <c r="AD14" s="63">
        <v>45384</v>
      </c>
      <c r="AE14" s="88"/>
      <c r="AF14" s="104"/>
      <c r="AG14" s="34"/>
      <c r="AH14" s="34"/>
      <c r="AI14" s="34"/>
      <c r="AJ14" s="34"/>
      <c r="AK14" s="34"/>
      <c r="AL14" s="34"/>
      <c r="AM14" s="88"/>
      <c r="AN14" s="88"/>
      <c r="AO14" s="88"/>
      <c r="AP14" s="88"/>
    </row>
    <row r="15" s="7" customFormat="1" ht="268" customHeight="1" spans="1:42">
      <c r="A15" s="25"/>
      <c r="B15" s="31"/>
      <c r="C15" s="31"/>
      <c r="D15" s="32" t="s">
        <v>1452</v>
      </c>
      <c r="E15" s="31">
        <v>95.04</v>
      </c>
      <c r="F15" s="29">
        <v>95.04</v>
      </c>
      <c r="G15" s="34"/>
      <c r="H15" s="24">
        <f t="shared" si="0"/>
        <v>0</v>
      </c>
      <c r="I15" s="26" t="s">
        <v>906</v>
      </c>
      <c r="J15" s="67" t="s">
        <v>1453</v>
      </c>
      <c r="K15" s="61" t="s">
        <v>1454</v>
      </c>
      <c r="L15" s="62" t="s">
        <v>2415</v>
      </c>
      <c r="M15" s="54" t="s">
        <v>1526</v>
      </c>
      <c r="N15" s="65" t="s">
        <v>1527</v>
      </c>
      <c r="O15" s="63">
        <v>45343</v>
      </c>
      <c r="P15" s="64" t="s">
        <v>1456</v>
      </c>
      <c r="Q15" s="25" t="s">
        <v>1457</v>
      </c>
      <c r="R15" s="34" t="s">
        <v>165</v>
      </c>
      <c r="S15" s="87" t="s">
        <v>165</v>
      </c>
      <c r="T15" s="65" t="s">
        <v>1527</v>
      </c>
      <c r="U15" s="88"/>
      <c r="V15" s="88"/>
      <c r="W15" s="34" t="s">
        <v>165</v>
      </c>
      <c r="X15" s="34" t="s">
        <v>165</v>
      </c>
      <c r="Y15" s="63">
        <v>45318</v>
      </c>
      <c r="Z15" s="89"/>
      <c r="AA15" s="25" t="s">
        <v>165</v>
      </c>
      <c r="AB15" s="63" t="s">
        <v>165</v>
      </c>
      <c r="AC15" s="34" t="s">
        <v>165</v>
      </c>
      <c r="AD15" s="34" t="s">
        <v>165</v>
      </c>
      <c r="AE15" s="88"/>
      <c r="AF15" s="104"/>
      <c r="AG15" s="34"/>
      <c r="AH15" s="64" t="s">
        <v>1458</v>
      </c>
      <c r="AI15" s="34">
        <v>87.7779</v>
      </c>
      <c r="AJ15" s="63">
        <v>45358</v>
      </c>
      <c r="AK15" s="63">
        <v>45358</v>
      </c>
      <c r="AL15" s="63">
        <v>45383</v>
      </c>
      <c r="AM15" s="88"/>
      <c r="AN15" s="88"/>
      <c r="AO15" s="88"/>
      <c r="AP15" s="88"/>
    </row>
    <row r="16" s="7" customFormat="1" ht="409" customHeight="1" spans="1:42">
      <c r="A16" s="25">
        <v>11</v>
      </c>
      <c r="B16" s="31" t="s">
        <v>363</v>
      </c>
      <c r="C16" s="26" t="s">
        <v>1459</v>
      </c>
      <c r="D16" s="37" t="s">
        <v>2416</v>
      </c>
      <c r="E16" s="31">
        <v>720</v>
      </c>
      <c r="F16" s="31">
        <v>654.7</v>
      </c>
      <c r="G16" s="34"/>
      <c r="H16" s="24">
        <f t="shared" si="0"/>
        <v>0</v>
      </c>
      <c r="I16" s="26" t="s">
        <v>205</v>
      </c>
      <c r="J16" s="26" t="s">
        <v>1461</v>
      </c>
      <c r="K16" s="61" t="s">
        <v>1462</v>
      </c>
      <c r="L16" s="66" t="s">
        <v>2417</v>
      </c>
      <c r="M16" s="54" t="s">
        <v>1526</v>
      </c>
      <c r="N16" s="68" t="s">
        <v>1527</v>
      </c>
      <c r="O16" s="63">
        <v>45325</v>
      </c>
      <c r="P16" s="64" t="s">
        <v>1464</v>
      </c>
      <c r="Q16" s="25" t="s">
        <v>1465</v>
      </c>
      <c r="R16" s="34" t="s">
        <v>165</v>
      </c>
      <c r="S16" s="87" t="s">
        <v>165</v>
      </c>
      <c r="T16" s="65" t="s">
        <v>1527</v>
      </c>
      <c r="U16" s="34"/>
      <c r="V16" s="34"/>
      <c r="W16" s="34" t="s">
        <v>165</v>
      </c>
      <c r="X16" s="63">
        <v>45348</v>
      </c>
      <c r="Y16" s="63">
        <v>45315</v>
      </c>
      <c r="Z16" s="63"/>
      <c r="AA16" s="64" t="s">
        <v>2387</v>
      </c>
      <c r="AB16" s="63">
        <v>45351</v>
      </c>
      <c r="AC16" s="101" t="s">
        <v>1468</v>
      </c>
      <c r="AD16" s="63">
        <v>45371</v>
      </c>
      <c r="AE16" s="88"/>
      <c r="AF16" s="104"/>
      <c r="AG16" s="34"/>
      <c r="AH16" s="34"/>
      <c r="AI16" s="34"/>
      <c r="AJ16" s="34"/>
      <c r="AK16" s="34"/>
      <c r="AL16" s="34"/>
      <c r="AM16" s="88"/>
      <c r="AN16" s="88"/>
      <c r="AO16" s="88"/>
      <c r="AP16" s="88"/>
    </row>
    <row r="17" s="7" customFormat="1" ht="409" customHeight="1" spans="1:42">
      <c r="A17" s="25"/>
      <c r="B17" s="31"/>
      <c r="C17" s="31"/>
      <c r="D17" s="38" t="s">
        <v>1472</v>
      </c>
      <c r="E17" s="31">
        <v>264</v>
      </c>
      <c r="F17" s="31">
        <v>247.33</v>
      </c>
      <c r="G17" s="34"/>
      <c r="H17" s="24">
        <f t="shared" si="0"/>
        <v>0</v>
      </c>
      <c r="I17" s="26" t="s">
        <v>181</v>
      </c>
      <c r="J17" s="26" t="s">
        <v>1473</v>
      </c>
      <c r="K17" s="64" t="s">
        <v>2418</v>
      </c>
      <c r="L17" s="61" t="s">
        <v>2419</v>
      </c>
      <c r="M17" s="54" t="s">
        <v>1526</v>
      </c>
      <c r="N17" s="65" t="s">
        <v>1527</v>
      </c>
      <c r="O17" s="63">
        <v>45318</v>
      </c>
      <c r="P17" s="64" t="s">
        <v>1476</v>
      </c>
      <c r="Q17" s="25" t="s">
        <v>1477</v>
      </c>
      <c r="R17" s="34" t="s">
        <v>165</v>
      </c>
      <c r="S17" s="87" t="s">
        <v>165</v>
      </c>
      <c r="T17" s="65" t="s">
        <v>1527</v>
      </c>
      <c r="U17" s="88"/>
      <c r="V17" s="88"/>
      <c r="W17" s="34" t="s">
        <v>165</v>
      </c>
      <c r="X17" s="63">
        <v>45326</v>
      </c>
      <c r="Y17" s="89">
        <v>45315</v>
      </c>
      <c r="Z17" s="94">
        <v>243.982783</v>
      </c>
      <c r="AA17" s="54" t="s">
        <v>2414</v>
      </c>
      <c r="AB17" s="63">
        <v>45331</v>
      </c>
      <c r="AC17" s="101" t="s">
        <v>1480</v>
      </c>
      <c r="AD17" s="63">
        <v>45350</v>
      </c>
      <c r="AE17" s="63">
        <v>45350</v>
      </c>
      <c r="AF17" s="105" t="s">
        <v>1481</v>
      </c>
      <c r="AG17" s="25" t="s">
        <v>1482</v>
      </c>
      <c r="AH17" s="64" t="s">
        <v>2391</v>
      </c>
      <c r="AI17" s="34">
        <v>226.904</v>
      </c>
      <c r="AJ17" s="63">
        <v>45365</v>
      </c>
      <c r="AK17" s="63">
        <v>45366</v>
      </c>
      <c r="AL17" s="63">
        <v>45455</v>
      </c>
      <c r="AM17" s="88"/>
      <c r="AN17" s="88"/>
      <c r="AO17" s="88"/>
      <c r="AP17" s="88"/>
    </row>
    <row r="18" s="7" customFormat="1" ht="409" customHeight="1" spans="1:42">
      <c r="A18" s="25"/>
      <c r="B18" s="31"/>
      <c r="C18" s="31"/>
      <c r="D18" s="38" t="s">
        <v>1483</v>
      </c>
      <c r="E18" s="31">
        <v>2050</v>
      </c>
      <c r="F18" s="31">
        <v>1887.27</v>
      </c>
      <c r="G18" s="34"/>
      <c r="H18" s="24">
        <f t="shared" si="0"/>
        <v>0</v>
      </c>
      <c r="I18" s="26" t="s">
        <v>753</v>
      </c>
      <c r="J18" s="26" t="s">
        <v>1485</v>
      </c>
      <c r="K18" s="69" t="s">
        <v>2420</v>
      </c>
      <c r="L18" s="69" t="s">
        <v>2421</v>
      </c>
      <c r="M18" s="54" t="s">
        <v>1526</v>
      </c>
      <c r="N18" s="65" t="s">
        <v>1527</v>
      </c>
      <c r="O18" s="63">
        <v>45324</v>
      </c>
      <c r="P18" s="64" t="s">
        <v>1488</v>
      </c>
      <c r="Q18" s="25" t="s">
        <v>1489</v>
      </c>
      <c r="R18" s="34" t="s">
        <v>165</v>
      </c>
      <c r="S18" s="87" t="s">
        <v>165</v>
      </c>
      <c r="T18" s="65" t="s">
        <v>1527</v>
      </c>
      <c r="U18" s="88"/>
      <c r="V18" s="88"/>
      <c r="W18" s="63">
        <v>45350</v>
      </c>
      <c r="X18" s="63">
        <v>45355</v>
      </c>
      <c r="Y18" s="63">
        <v>45316</v>
      </c>
      <c r="Z18" s="63">
        <v>45355</v>
      </c>
      <c r="AA18" s="64" t="s">
        <v>2422</v>
      </c>
      <c r="AB18" s="63">
        <v>45356</v>
      </c>
      <c r="AC18" s="101" t="s">
        <v>1492</v>
      </c>
      <c r="AD18" s="63">
        <v>45377</v>
      </c>
      <c r="AE18" s="88"/>
      <c r="AF18" s="104"/>
      <c r="AG18" s="34"/>
      <c r="AH18" s="34"/>
      <c r="AI18" s="34"/>
      <c r="AJ18" s="34"/>
      <c r="AK18" s="34"/>
      <c r="AL18" s="34"/>
      <c r="AM18" s="88"/>
      <c r="AN18" s="88"/>
      <c r="AO18" s="88"/>
      <c r="AP18" s="88"/>
    </row>
    <row r="19" s="7" customFormat="1" ht="409" customHeight="1" spans="1:42">
      <c r="A19" s="25"/>
      <c r="B19" s="31"/>
      <c r="C19" s="31"/>
      <c r="D19" s="38" t="s">
        <v>1496</v>
      </c>
      <c r="E19" s="31">
        <v>1725</v>
      </c>
      <c r="F19" s="29">
        <v>1635.85</v>
      </c>
      <c r="G19" s="34"/>
      <c r="H19" s="24">
        <f t="shared" si="0"/>
        <v>0</v>
      </c>
      <c r="I19" s="26" t="s">
        <v>906</v>
      </c>
      <c r="J19" s="26" t="s">
        <v>1453</v>
      </c>
      <c r="K19" s="61" t="s">
        <v>2423</v>
      </c>
      <c r="L19" s="62" t="s">
        <v>2424</v>
      </c>
      <c r="M19" s="54" t="s">
        <v>1526</v>
      </c>
      <c r="N19" s="65" t="s">
        <v>1527</v>
      </c>
      <c r="O19" s="63">
        <v>45322</v>
      </c>
      <c r="P19" s="64" t="s">
        <v>1499</v>
      </c>
      <c r="Q19" s="25" t="s">
        <v>1500</v>
      </c>
      <c r="R19" s="34" t="s">
        <v>165</v>
      </c>
      <c r="S19" s="87" t="s">
        <v>165</v>
      </c>
      <c r="T19" s="65" t="s">
        <v>1527</v>
      </c>
      <c r="U19" s="88"/>
      <c r="V19" s="89">
        <v>45344</v>
      </c>
      <c r="W19" s="63">
        <v>45327</v>
      </c>
      <c r="X19" s="89">
        <v>45348</v>
      </c>
      <c r="Y19" s="63">
        <v>45317</v>
      </c>
      <c r="Z19" s="88"/>
      <c r="AA19" s="64" t="s">
        <v>2425</v>
      </c>
      <c r="AB19" s="63">
        <v>45351</v>
      </c>
      <c r="AC19" s="101" t="s">
        <v>1503</v>
      </c>
      <c r="AD19" s="63">
        <v>45373</v>
      </c>
      <c r="AE19" s="88"/>
      <c r="AF19" s="104"/>
      <c r="AG19" s="34"/>
      <c r="AH19" s="34"/>
      <c r="AI19" s="34"/>
      <c r="AJ19" s="34"/>
      <c r="AK19" s="34"/>
      <c r="AL19" s="34"/>
      <c r="AM19" s="88"/>
      <c r="AN19" s="88"/>
      <c r="AO19" s="88"/>
      <c r="AP19" s="88"/>
    </row>
    <row r="20" s="7" customFormat="1" ht="409" customHeight="1" spans="1:42">
      <c r="A20" s="25"/>
      <c r="B20" s="31"/>
      <c r="C20" s="31"/>
      <c r="D20" s="38" t="s">
        <v>1508</v>
      </c>
      <c r="E20" s="31">
        <v>390</v>
      </c>
      <c r="F20" s="29">
        <v>355</v>
      </c>
      <c r="G20" s="34"/>
      <c r="H20" s="24">
        <f t="shared" si="0"/>
        <v>0</v>
      </c>
      <c r="I20" s="26" t="s">
        <v>218</v>
      </c>
      <c r="J20" s="26" t="s">
        <v>1510</v>
      </c>
      <c r="K20" s="70" t="s">
        <v>2426</v>
      </c>
      <c r="L20" s="70" t="s">
        <v>2427</v>
      </c>
      <c r="M20" s="54" t="s">
        <v>1526</v>
      </c>
      <c r="N20" s="65" t="s">
        <v>1527</v>
      </c>
      <c r="O20" s="63">
        <v>45344</v>
      </c>
      <c r="P20" s="64" t="s">
        <v>1513</v>
      </c>
      <c r="Q20" s="25" t="s">
        <v>1514</v>
      </c>
      <c r="R20" s="63">
        <v>45318</v>
      </c>
      <c r="S20" s="86" t="s">
        <v>1515</v>
      </c>
      <c r="T20" s="65" t="s">
        <v>1527</v>
      </c>
      <c r="U20" s="88"/>
      <c r="V20" s="63">
        <v>45316</v>
      </c>
      <c r="W20" s="88"/>
      <c r="X20" s="88"/>
      <c r="Y20" s="63">
        <v>45321</v>
      </c>
      <c r="Z20" s="88"/>
      <c r="AA20" s="64" t="s">
        <v>1931</v>
      </c>
      <c r="AB20" s="63">
        <v>45371</v>
      </c>
      <c r="AC20" s="101" t="s">
        <v>1518</v>
      </c>
      <c r="AD20" s="63">
        <v>45383</v>
      </c>
      <c r="AE20" s="88"/>
      <c r="AF20" s="104"/>
      <c r="AG20" s="34"/>
      <c r="AH20" s="34"/>
      <c r="AI20" s="34"/>
      <c r="AJ20" s="34"/>
      <c r="AK20" s="34"/>
      <c r="AL20" s="34"/>
      <c r="AM20" s="88"/>
      <c r="AN20" s="88"/>
      <c r="AO20" s="88"/>
      <c r="AP20" s="88"/>
    </row>
    <row r="21" s="7" customFormat="1" ht="369" customHeight="1" spans="1:42">
      <c r="A21" s="25">
        <v>12</v>
      </c>
      <c r="B21" s="31" t="s">
        <v>377</v>
      </c>
      <c r="C21" s="26" t="s">
        <v>1521</v>
      </c>
      <c r="D21" s="39" t="s">
        <v>1522</v>
      </c>
      <c r="E21" s="29">
        <v>600</v>
      </c>
      <c r="F21" s="29">
        <v>500</v>
      </c>
      <c r="G21" s="34"/>
      <c r="H21" s="24">
        <f t="shared" si="0"/>
        <v>0</v>
      </c>
      <c r="I21" s="64" t="s">
        <v>247</v>
      </c>
      <c r="J21" s="26" t="s">
        <v>1523</v>
      </c>
      <c r="K21" s="66" t="s">
        <v>2428</v>
      </c>
      <c r="L21" s="71" t="s">
        <v>2429</v>
      </c>
      <c r="M21" s="54" t="s">
        <v>1526</v>
      </c>
      <c r="N21" s="65" t="s">
        <v>1527</v>
      </c>
      <c r="O21" s="63">
        <v>45326</v>
      </c>
      <c r="P21" s="64" t="s">
        <v>1528</v>
      </c>
      <c r="Q21" s="25" t="s">
        <v>1529</v>
      </c>
      <c r="R21" s="34" t="s">
        <v>165</v>
      </c>
      <c r="S21" s="87" t="s">
        <v>165</v>
      </c>
      <c r="T21" s="65" t="s">
        <v>1527</v>
      </c>
      <c r="U21" s="88"/>
      <c r="V21" s="63">
        <v>45329</v>
      </c>
      <c r="W21" s="34" t="s">
        <v>165</v>
      </c>
      <c r="X21" s="89">
        <v>45348</v>
      </c>
      <c r="Y21" s="63">
        <v>45330</v>
      </c>
      <c r="Z21" s="89">
        <v>45348</v>
      </c>
      <c r="AA21" s="64" t="s">
        <v>2430</v>
      </c>
      <c r="AB21" s="63">
        <v>45351</v>
      </c>
      <c r="AC21" s="101" t="s">
        <v>1532</v>
      </c>
      <c r="AD21" s="63">
        <v>45372</v>
      </c>
      <c r="AE21" s="88"/>
      <c r="AF21" s="104"/>
      <c r="AG21" s="34"/>
      <c r="AH21" s="34"/>
      <c r="AI21" s="34"/>
      <c r="AJ21" s="34"/>
      <c r="AK21" s="34"/>
      <c r="AL21" s="34"/>
      <c r="AM21" s="88"/>
      <c r="AN21" s="88"/>
      <c r="AO21" s="88"/>
      <c r="AP21" s="88"/>
    </row>
    <row r="22" s="7" customFormat="1" ht="330" customHeight="1" spans="1:42">
      <c r="A22" s="25">
        <v>13</v>
      </c>
      <c r="B22" s="31" t="s">
        <v>383</v>
      </c>
      <c r="C22" s="26" t="s">
        <v>384</v>
      </c>
      <c r="D22" s="39" t="s">
        <v>1535</v>
      </c>
      <c r="E22" s="31">
        <v>1500</v>
      </c>
      <c r="F22" s="29">
        <v>1200</v>
      </c>
      <c r="G22" s="34"/>
      <c r="H22" s="24">
        <f t="shared" si="0"/>
        <v>0</v>
      </c>
      <c r="I22" s="26" t="s">
        <v>240</v>
      </c>
      <c r="J22" s="26" t="s">
        <v>1537</v>
      </c>
      <c r="K22" s="72" t="s">
        <v>2431</v>
      </c>
      <c r="L22" s="58" t="s">
        <v>2421</v>
      </c>
      <c r="M22" s="54" t="s">
        <v>1526</v>
      </c>
      <c r="N22" s="65" t="s">
        <v>1527</v>
      </c>
      <c r="O22" s="63">
        <v>45352</v>
      </c>
      <c r="P22" s="64" t="s">
        <v>1540</v>
      </c>
      <c r="Q22" s="25" t="s">
        <v>1541</v>
      </c>
      <c r="R22" s="34" t="s">
        <v>165</v>
      </c>
      <c r="S22" s="87" t="s">
        <v>165</v>
      </c>
      <c r="T22" s="65" t="s">
        <v>1527</v>
      </c>
      <c r="U22" s="88"/>
      <c r="V22" s="89">
        <v>45352</v>
      </c>
      <c r="W22" s="63">
        <v>45352</v>
      </c>
      <c r="X22" s="89">
        <v>45355</v>
      </c>
      <c r="Y22" s="89">
        <v>45342</v>
      </c>
      <c r="Z22" s="89">
        <v>45355</v>
      </c>
      <c r="AA22" s="64" t="s">
        <v>2387</v>
      </c>
      <c r="AB22" s="63">
        <v>45355</v>
      </c>
      <c r="AC22" s="93" t="s">
        <v>1543</v>
      </c>
      <c r="AD22" s="63">
        <v>45377</v>
      </c>
      <c r="AE22" s="88"/>
      <c r="AF22" s="104"/>
      <c r="AG22" s="34"/>
      <c r="AH22" s="34"/>
      <c r="AI22" s="34"/>
      <c r="AJ22" s="34"/>
      <c r="AK22" s="34"/>
      <c r="AL22" s="34"/>
      <c r="AM22" s="88"/>
      <c r="AN22" s="88"/>
      <c r="AO22" s="88"/>
      <c r="AP22" s="88"/>
    </row>
    <row r="23" s="7" customFormat="1" ht="328" customHeight="1" spans="1:42">
      <c r="A23" s="25">
        <v>14</v>
      </c>
      <c r="B23" s="31" t="s">
        <v>428</v>
      </c>
      <c r="C23" s="40" t="s">
        <v>1546</v>
      </c>
      <c r="D23" s="32" t="s">
        <v>2432</v>
      </c>
      <c r="E23" s="31">
        <v>1500</v>
      </c>
      <c r="F23" s="29">
        <v>1300</v>
      </c>
      <c r="G23" s="34"/>
      <c r="H23" s="24">
        <f t="shared" si="0"/>
        <v>0</v>
      </c>
      <c r="I23" s="26" t="s">
        <v>432</v>
      </c>
      <c r="J23" s="26" t="s">
        <v>433</v>
      </c>
      <c r="K23" s="66" t="s">
        <v>2433</v>
      </c>
      <c r="L23" s="71" t="s">
        <v>2434</v>
      </c>
      <c r="M23" s="54" t="s">
        <v>1526</v>
      </c>
      <c r="N23" s="65" t="s">
        <v>1527</v>
      </c>
      <c r="O23" s="63">
        <v>45376</v>
      </c>
      <c r="P23" s="64" t="s">
        <v>1552</v>
      </c>
      <c r="Q23" s="25" t="s">
        <v>1553</v>
      </c>
      <c r="R23" s="34" t="s">
        <v>165</v>
      </c>
      <c r="S23" s="87" t="s">
        <v>165</v>
      </c>
      <c r="T23" s="25" t="s">
        <v>165</v>
      </c>
      <c r="U23" s="25" t="s">
        <v>165</v>
      </c>
      <c r="V23" s="88"/>
      <c r="W23" s="34" t="s">
        <v>165</v>
      </c>
      <c r="X23" s="34" t="s">
        <v>165</v>
      </c>
      <c r="Y23" s="88"/>
      <c r="Z23" s="88"/>
      <c r="AA23" s="88"/>
      <c r="AB23" s="34"/>
      <c r="AC23" s="88"/>
      <c r="AD23" s="34"/>
      <c r="AE23" s="88"/>
      <c r="AF23" s="104"/>
      <c r="AG23" s="34"/>
      <c r="AH23" s="34"/>
      <c r="AI23" s="34"/>
      <c r="AJ23" s="34"/>
      <c r="AK23" s="34"/>
      <c r="AL23" s="34"/>
      <c r="AM23" s="88"/>
      <c r="AN23" s="88"/>
      <c r="AO23" s="88"/>
      <c r="AP23" s="88"/>
    </row>
    <row r="24" s="7" customFormat="1" ht="344" customHeight="1" spans="1:42">
      <c r="A24" s="25">
        <v>15</v>
      </c>
      <c r="B24" s="31" t="s">
        <v>448</v>
      </c>
      <c r="C24" s="41" t="s">
        <v>449</v>
      </c>
      <c r="D24" s="42" t="s">
        <v>2435</v>
      </c>
      <c r="E24" s="29">
        <v>1000</v>
      </c>
      <c r="F24" s="29">
        <v>600</v>
      </c>
      <c r="G24" s="34"/>
      <c r="H24" s="24">
        <f t="shared" si="0"/>
        <v>0</v>
      </c>
      <c r="I24" s="26" t="s">
        <v>432</v>
      </c>
      <c r="J24" s="26" t="s">
        <v>433</v>
      </c>
      <c r="K24" s="66" t="s">
        <v>2436</v>
      </c>
      <c r="L24" s="71" t="s">
        <v>2437</v>
      </c>
      <c r="M24" s="54" t="s">
        <v>1526</v>
      </c>
      <c r="N24" s="65" t="s">
        <v>1527</v>
      </c>
      <c r="O24" s="63">
        <v>45343</v>
      </c>
      <c r="P24" s="64" t="s">
        <v>1562</v>
      </c>
      <c r="Q24" s="25" t="s">
        <v>1563</v>
      </c>
      <c r="R24" s="34" t="s">
        <v>165</v>
      </c>
      <c r="S24" s="87" t="s">
        <v>165</v>
      </c>
      <c r="T24" s="65" t="s">
        <v>1527</v>
      </c>
      <c r="U24" s="88"/>
      <c r="V24" s="88"/>
      <c r="W24" s="34" t="s">
        <v>165</v>
      </c>
      <c r="X24" s="34" t="s">
        <v>165</v>
      </c>
      <c r="Y24" s="89">
        <v>45345</v>
      </c>
      <c r="Z24" s="89">
        <v>45348</v>
      </c>
      <c r="AA24" s="64" t="s">
        <v>2438</v>
      </c>
      <c r="AB24" s="63">
        <v>45345</v>
      </c>
      <c r="AC24" s="101" t="s">
        <v>1566</v>
      </c>
      <c r="AD24" s="63">
        <v>45370</v>
      </c>
      <c r="AE24" s="88"/>
      <c r="AF24" s="104"/>
      <c r="AG24" s="34"/>
      <c r="AH24" s="34"/>
      <c r="AI24" s="34"/>
      <c r="AJ24" s="34"/>
      <c r="AK24" s="34"/>
      <c r="AL24" s="34"/>
      <c r="AM24" s="88"/>
      <c r="AN24" s="88"/>
      <c r="AO24" s="88"/>
      <c r="AP24" s="88"/>
    </row>
    <row r="25" s="7" customFormat="1" ht="344" customHeight="1" spans="1:42">
      <c r="A25" s="25">
        <v>16</v>
      </c>
      <c r="B25" s="31" t="s">
        <v>651</v>
      </c>
      <c r="C25" s="26" t="s">
        <v>1570</v>
      </c>
      <c r="D25" s="32" t="s">
        <v>2439</v>
      </c>
      <c r="E25" s="29">
        <v>1100</v>
      </c>
      <c r="F25" s="29">
        <v>800</v>
      </c>
      <c r="G25" s="34"/>
      <c r="H25" s="24">
        <f t="shared" si="0"/>
        <v>0</v>
      </c>
      <c r="I25" s="26" t="s">
        <v>242</v>
      </c>
      <c r="J25" s="26" t="s">
        <v>1537</v>
      </c>
      <c r="K25" s="71"/>
      <c r="L25" s="70" t="s">
        <v>2320</v>
      </c>
      <c r="M25" s="54" t="s">
        <v>1526</v>
      </c>
      <c r="N25" s="65" t="s">
        <v>1527</v>
      </c>
      <c r="O25" s="63"/>
      <c r="P25" s="25"/>
      <c r="Q25" s="25"/>
      <c r="R25" s="34"/>
      <c r="S25" s="87"/>
      <c r="T25" s="34"/>
      <c r="U25" s="88"/>
      <c r="V25" s="88"/>
      <c r="W25" s="34"/>
      <c r="X25" s="34"/>
      <c r="Y25" s="89"/>
      <c r="Z25" s="89"/>
      <c r="AA25" s="25"/>
      <c r="AB25" s="63"/>
      <c r="AC25" s="101"/>
      <c r="AD25" s="63"/>
      <c r="AE25" s="88"/>
      <c r="AF25" s="104"/>
      <c r="AG25" s="34"/>
      <c r="AH25" s="34"/>
      <c r="AI25" s="34"/>
      <c r="AJ25" s="34"/>
      <c r="AK25" s="34"/>
      <c r="AL25" s="34"/>
      <c r="AM25" s="88"/>
      <c r="AN25" s="88"/>
      <c r="AO25" s="88"/>
      <c r="AP25" s="88"/>
    </row>
    <row r="26" s="7" customFormat="1" ht="393" customHeight="1" spans="1:42">
      <c r="A26" s="25">
        <v>17</v>
      </c>
      <c r="B26" s="31" t="s">
        <v>512</v>
      </c>
      <c r="C26" s="26" t="s">
        <v>513</v>
      </c>
      <c r="D26" s="43" t="s">
        <v>1580</v>
      </c>
      <c r="E26" s="29">
        <v>2600</v>
      </c>
      <c r="F26" s="29">
        <v>2400</v>
      </c>
      <c r="G26" s="34"/>
      <c r="H26" s="24">
        <f t="shared" si="0"/>
        <v>0</v>
      </c>
      <c r="I26" s="26" t="s">
        <v>517</v>
      </c>
      <c r="J26" s="26" t="s">
        <v>518</v>
      </c>
      <c r="K26" s="66" t="s">
        <v>2440</v>
      </c>
      <c r="L26" s="66" t="s">
        <v>2441</v>
      </c>
      <c r="M26" s="54" t="s">
        <v>1526</v>
      </c>
      <c r="N26" s="65" t="s">
        <v>1527</v>
      </c>
      <c r="O26" s="63">
        <v>45349</v>
      </c>
      <c r="P26" s="64" t="s">
        <v>1584</v>
      </c>
      <c r="Q26" s="25" t="s">
        <v>1585</v>
      </c>
      <c r="R26" s="34" t="s">
        <v>165</v>
      </c>
      <c r="S26" s="87" t="s">
        <v>165</v>
      </c>
      <c r="T26" s="65" t="s">
        <v>1527</v>
      </c>
      <c r="U26" s="88"/>
      <c r="V26" s="89">
        <v>45363</v>
      </c>
      <c r="W26" s="89">
        <v>45356</v>
      </c>
      <c r="X26" s="89">
        <v>45352</v>
      </c>
      <c r="Y26" s="89">
        <v>45350</v>
      </c>
      <c r="Z26" s="89">
        <v>45356</v>
      </c>
      <c r="AA26" s="64" t="s">
        <v>2442</v>
      </c>
      <c r="AB26" s="63">
        <v>45359</v>
      </c>
      <c r="AC26" s="101" t="s">
        <v>1587</v>
      </c>
      <c r="AD26" s="63">
        <v>45384</v>
      </c>
      <c r="AE26" s="88"/>
      <c r="AF26" s="104"/>
      <c r="AG26" s="34"/>
      <c r="AH26" s="34"/>
      <c r="AI26" s="34"/>
      <c r="AJ26" s="34"/>
      <c r="AK26" s="34"/>
      <c r="AL26" s="34"/>
      <c r="AM26" s="88"/>
      <c r="AN26" s="88"/>
      <c r="AO26" s="88"/>
      <c r="AP26" s="88"/>
    </row>
    <row r="27" s="7" customFormat="1" ht="393" customHeight="1" spans="1:42">
      <c r="A27" s="25">
        <v>18</v>
      </c>
      <c r="B27" s="31" t="s">
        <v>525</v>
      </c>
      <c r="C27" s="26" t="s">
        <v>662</v>
      </c>
      <c r="D27" s="43" t="s">
        <v>1590</v>
      </c>
      <c r="E27" s="31">
        <v>8500</v>
      </c>
      <c r="F27" s="29">
        <v>7672.1</v>
      </c>
      <c r="G27" s="34"/>
      <c r="H27" s="24">
        <f t="shared" si="0"/>
        <v>0</v>
      </c>
      <c r="I27" s="26" t="s">
        <v>517</v>
      </c>
      <c r="J27" s="26" t="s">
        <v>518</v>
      </c>
      <c r="K27" s="66" t="s">
        <v>1592</v>
      </c>
      <c r="L27" s="71" t="s">
        <v>2443</v>
      </c>
      <c r="M27" s="54" t="s">
        <v>1526</v>
      </c>
      <c r="N27" s="65" t="s">
        <v>1527</v>
      </c>
      <c r="O27" s="63">
        <v>45370</v>
      </c>
      <c r="P27" s="64" t="s">
        <v>1594</v>
      </c>
      <c r="Q27" s="25" t="s">
        <v>1595</v>
      </c>
      <c r="R27" s="34" t="s">
        <v>165</v>
      </c>
      <c r="S27" s="87" t="s">
        <v>165</v>
      </c>
      <c r="T27" s="65" t="s">
        <v>1527</v>
      </c>
      <c r="U27" s="88"/>
      <c r="V27" s="88"/>
      <c r="W27" s="88"/>
      <c r="X27" s="88"/>
      <c r="Y27" s="88"/>
      <c r="Z27" s="88"/>
      <c r="AA27" s="88"/>
      <c r="AB27" s="34"/>
      <c r="AC27" s="88"/>
      <c r="AD27" s="34"/>
      <c r="AE27" s="88"/>
      <c r="AF27" s="104"/>
      <c r="AG27" s="34"/>
      <c r="AH27" s="34"/>
      <c r="AI27" s="34"/>
      <c r="AJ27" s="34"/>
      <c r="AK27" s="34"/>
      <c r="AL27" s="34"/>
      <c r="AM27" s="88"/>
      <c r="AN27" s="88"/>
      <c r="AO27" s="88"/>
      <c r="AP27" s="88"/>
    </row>
    <row r="28" s="7" customFormat="1" ht="409" customHeight="1" spans="1:42">
      <c r="A28" s="25">
        <v>19</v>
      </c>
      <c r="B28" s="31" t="s">
        <v>397</v>
      </c>
      <c r="C28" s="26" t="s">
        <v>1646</v>
      </c>
      <c r="D28" s="44" t="s">
        <v>1647</v>
      </c>
      <c r="E28" s="31">
        <v>2000</v>
      </c>
      <c r="F28" s="29">
        <v>1000</v>
      </c>
      <c r="G28" s="34"/>
      <c r="H28" s="24">
        <f t="shared" si="0"/>
        <v>0</v>
      </c>
      <c r="I28" s="26" t="s">
        <v>753</v>
      </c>
      <c r="J28" s="26" t="s">
        <v>403</v>
      </c>
      <c r="K28" s="69" t="s">
        <v>2444</v>
      </c>
      <c r="L28" s="69" t="s">
        <v>2445</v>
      </c>
      <c r="M28" s="64" t="s">
        <v>1526</v>
      </c>
      <c r="N28" s="65" t="s">
        <v>1527</v>
      </c>
      <c r="O28" s="63">
        <v>45351</v>
      </c>
      <c r="P28" s="64" t="s">
        <v>1652</v>
      </c>
      <c r="Q28" s="25" t="s">
        <v>1653</v>
      </c>
      <c r="R28" s="34" t="s">
        <v>165</v>
      </c>
      <c r="S28" s="87" t="s">
        <v>165</v>
      </c>
      <c r="T28" s="65" t="s">
        <v>1527</v>
      </c>
      <c r="U28" s="88"/>
      <c r="V28" s="88"/>
      <c r="W28" s="88"/>
      <c r="X28" s="63">
        <v>45355</v>
      </c>
      <c r="Y28" s="63">
        <v>45327</v>
      </c>
      <c r="Z28" s="63">
        <v>45355</v>
      </c>
      <c r="AA28" s="64" t="s">
        <v>2387</v>
      </c>
      <c r="AB28" s="63">
        <v>45356</v>
      </c>
      <c r="AC28" s="106" t="s">
        <v>1655</v>
      </c>
      <c r="AD28" s="25" t="s">
        <v>2446</v>
      </c>
      <c r="AE28" s="88"/>
      <c r="AF28" s="104"/>
      <c r="AG28" s="34"/>
      <c r="AH28" s="34"/>
      <c r="AI28" s="34"/>
      <c r="AJ28" s="34"/>
      <c r="AK28" s="34"/>
      <c r="AL28" s="34"/>
      <c r="AM28" s="88"/>
      <c r="AN28" s="88"/>
      <c r="AO28" s="88"/>
      <c r="AP28" s="88"/>
    </row>
    <row r="29" s="7" customFormat="1" ht="409" customHeight="1" spans="1:42">
      <c r="A29" s="25">
        <v>20</v>
      </c>
      <c r="B29" s="31" t="s">
        <v>405</v>
      </c>
      <c r="C29" s="26" t="s">
        <v>1663</v>
      </c>
      <c r="D29" s="44" t="s">
        <v>1664</v>
      </c>
      <c r="E29" s="34">
        <v>2000</v>
      </c>
      <c r="F29" s="34">
        <v>1000</v>
      </c>
      <c r="G29" s="34"/>
      <c r="H29" s="24">
        <f t="shared" si="0"/>
        <v>0</v>
      </c>
      <c r="I29" s="26" t="s">
        <v>211</v>
      </c>
      <c r="J29" s="26" t="s">
        <v>409</v>
      </c>
      <c r="K29" s="66" t="s">
        <v>2447</v>
      </c>
      <c r="L29" s="73" t="s">
        <v>2448</v>
      </c>
      <c r="M29" s="64" t="s">
        <v>1526</v>
      </c>
      <c r="N29" s="65" t="s">
        <v>1527</v>
      </c>
      <c r="O29" s="63">
        <v>45341</v>
      </c>
      <c r="P29" s="64" t="s">
        <v>1667</v>
      </c>
      <c r="Q29" s="25" t="s">
        <v>1668</v>
      </c>
      <c r="R29" s="34" t="s">
        <v>165</v>
      </c>
      <c r="S29" s="87" t="s">
        <v>165</v>
      </c>
      <c r="T29" s="65" t="s">
        <v>1527</v>
      </c>
      <c r="U29" s="88"/>
      <c r="V29" s="88"/>
      <c r="W29" s="34" t="s">
        <v>165</v>
      </c>
      <c r="X29" s="34"/>
      <c r="Y29" s="63">
        <v>45321</v>
      </c>
      <c r="Z29" s="88"/>
      <c r="AA29" s="64" t="s">
        <v>2405</v>
      </c>
      <c r="AB29" s="64" t="s">
        <v>1671</v>
      </c>
      <c r="AC29" s="101" t="s">
        <v>1672</v>
      </c>
      <c r="AD29" s="107" t="s">
        <v>1673</v>
      </c>
      <c r="AE29" s="108" t="s">
        <v>1674</v>
      </c>
      <c r="AF29" s="105" t="s">
        <v>1675</v>
      </c>
      <c r="AG29" s="64" t="s">
        <v>1676</v>
      </c>
      <c r="AH29" s="64" t="s">
        <v>2449</v>
      </c>
      <c r="AI29" s="64" t="s">
        <v>2450</v>
      </c>
      <c r="AJ29" s="34"/>
      <c r="AK29" s="34"/>
      <c r="AL29" s="34"/>
      <c r="AM29" s="88"/>
      <c r="AN29" s="88"/>
      <c r="AO29" s="88"/>
      <c r="AP29" s="88"/>
    </row>
    <row r="30" s="7" customFormat="1" ht="409" customHeight="1" spans="1:42">
      <c r="A30" s="25">
        <v>21</v>
      </c>
      <c r="B30" s="31" t="s">
        <v>412</v>
      </c>
      <c r="C30" s="26" t="s">
        <v>1682</v>
      </c>
      <c r="D30" s="44" t="s">
        <v>1683</v>
      </c>
      <c r="E30" s="34">
        <v>1000</v>
      </c>
      <c r="F30" s="34">
        <v>1000</v>
      </c>
      <c r="G30" s="34"/>
      <c r="H30" s="24">
        <f t="shared" si="0"/>
        <v>0</v>
      </c>
      <c r="I30" s="26" t="s">
        <v>247</v>
      </c>
      <c r="J30" s="26" t="s">
        <v>415</v>
      </c>
      <c r="K30" s="66" t="s">
        <v>2428</v>
      </c>
      <c r="L30" s="74" t="s">
        <v>2451</v>
      </c>
      <c r="M30" s="64" t="s">
        <v>1526</v>
      </c>
      <c r="N30" s="65" t="s">
        <v>1527</v>
      </c>
      <c r="O30" s="63">
        <v>45325</v>
      </c>
      <c r="P30" s="64" t="s">
        <v>1686</v>
      </c>
      <c r="Q30" s="25" t="s">
        <v>1687</v>
      </c>
      <c r="R30" s="34" t="s">
        <v>165</v>
      </c>
      <c r="S30" s="87" t="s">
        <v>165</v>
      </c>
      <c r="T30" s="65" t="s">
        <v>1527</v>
      </c>
      <c r="U30" s="88"/>
      <c r="V30" s="63">
        <v>45342</v>
      </c>
      <c r="W30" s="34" t="s">
        <v>165</v>
      </c>
      <c r="X30" s="89">
        <v>45344</v>
      </c>
      <c r="Y30" s="63">
        <v>45330</v>
      </c>
      <c r="Z30" s="63"/>
      <c r="AA30" s="64" t="s">
        <v>2452</v>
      </c>
      <c r="AB30" s="107" t="s">
        <v>1690</v>
      </c>
      <c r="AC30" s="101" t="s">
        <v>1691</v>
      </c>
      <c r="AD30" s="107" t="s">
        <v>1692</v>
      </c>
      <c r="AE30" s="88"/>
      <c r="AF30" s="104"/>
      <c r="AG30" s="34"/>
      <c r="AH30" s="34"/>
      <c r="AI30" s="34"/>
      <c r="AJ30" s="34"/>
      <c r="AK30" s="34"/>
      <c r="AL30" s="34"/>
      <c r="AM30" s="88"/>
      <c r="AN30" s="88"/>
      <c r="AO30" s="88"/>
      <c r="AP30" s="88"/>
    </row>
    <row r="31" s="7" customFormat="1" ht="374" customHeight="1" spans="1:42">
      <c r="A31" s="25">
        <v>22</v>
      </c>
      <c r="B31" s="31" t="s">
        <v>452</v>
      </c>
      <c r="C31" s="26" t="s">
        <v>1700</v>
      </c>
      <c r="D31" s="39" t="s">
        <v>1701</v>
      </c>
      <c r="E31" s="34">
        <v>4030</v>
      </c>
      <c r="F31" s="34">
        <v>1030</v>
      </c>
      <c r="G31" s="34"/>
      <c r="H31" s="24">
        <f t="shared" si="0"/>
        <v>0</v>
      </c>
      <c r="I31" s="26" t="s">
        <v>84</v>
      </c>
      <c r="J31" s="26" t="s">
        <v>1613</v>
      </c>
      <c r="K31" s="66" t="s">
        <v>2453</v>
      </c>
      <c r="L31" s="66" t="s">
        <v>2454</v>
      </c>
      <c r="M31" s="64" t="s">
        <v>1526</v>
      </c>
      <c r="N31" s="65" t="s">
        <v>1527</v>
      </c>
      <c r="O31" s="63">
        <v>45344</v>
      </c>
      <c r="P31" s="64" t="s">
        <v>1704</v>
      </c>
      <c r="Q31" s="25" t="s">
        <v>1705</v>
      </c>
      <c r="R31" s="34"/>
      <c r="S31" s="87" t="s">
        <v>165</v>
      </c>
      <c r="T31" s="65" t="s">
        <v>1527</v>
      </c>
      <c r="U31" s="88"/>
      <c r="V31" s="88"/>
      <c r="W31" s="88"/>
      <c r="X31" s="88"/>
      <c r="Y31" s="89">
        <v>45342</v>
      </c>
      <c r="Z31" s="89"/>
      <c r="AA31" s="54" t="s">
        <v>2455</v>
      </c>
      <c r="AB31" s="63">
        <v>45349</v>
      </c>
      <c r="AC31" s="101" t="s">
        <v>1708</v>
      </c>
      <c r="AD31" s="63">
        <v>45373</v>
      </c>
      <c r="AE31" s="88"/>
      <c r="AF31" s="104"/>
      <c r="AG31" s="34"/>
      <c r="AH31" s="34"/>
      <c r="AI31" s="34"/>
      <c r="AJ31" s="34"/>
      <c r="AK31" s="34"/>
      <c r="AL31" s="34"/>
      <c r="AM31" s="88"/>
      <c r="AN31" s="88"/>
      <c r="AO31" s="88"/>
      <c r="AP31" s="88"/>
    </row>
    <row r="32" s="7" customFormat="1" ht="409" customHeight="1" spans="1:42">
      <c r="A32" s="25">
        <v>23</v>
      </c>
      <c r="B32" s="31" t="s">
        <v>478</v>
      </c>
      <c r="C32" s="26" t="s">
        <v>1712</v>
      </c>
      <c r="D32" s="44" t="s">
        <v>1713</v>
      </c>
      <c r="E32" s="34">
        <v>600</v>
      </c>
      <c r="F32" s="34">
        <v>550.03</v>
      </c>
      <c r="G32" s="34"/>
      <c r="H32" s="24">
        <f t="shared" si="0"/>
        <v>0</v>
      </c>
      <c r="I32" s="26" t="s">
        <v>205</v>
      </c>
      <c r="J32" s="26" t="s">
        <v>1714</v>
      </c>
      <c r="K32" s="61" t="s">
        <v>2456</v>
      </c>
      <c r="L32" s="61" t="s">
        <v>2457</v>
      </c>
      <c r="M32" s="64" t="s">
        <v>1526</v>
      </c>
      <c r="N32" s="68" t="s">
        <v>1527</v>
      </c>
      <c r="O32" s="63">
        <v>45316</v>
      </c>
      <c r="P32" s="64" t="s">
        <v>1717</v>
      </c>
      <c r="Q32" s="90" t="s">
        <v>1718</v>
      </c>
      <c r="R32" s="34" t="s">
        <v>165</v>
      </c>
      <c r="S32" s="87" t="s">
        <v>165</v>
      </c>
      <c r="T32" s="65" t="s">
        <v>1527</v>
      </c>
      <c r="U32" s="34"/>
      <c r="V32" s="63">
        <v>45315</v>
      </c>
      <c r="W32" s="63" t="s">
        <v>165</v>
      </c>
      <c r="X32" s="63">
        <v>45322</v>
      </c>
      <c r="Y32" s="63">
        <v>45305</v>
      </c>
      <c r="Z32" s="94">
        <v>526.911019</v>
      </c>
      <c r="AA32" s="54" t="s">
        <v>2390</v>
      </c>
      <c r="AB32" s="63">
        <v>45329</v>
      </c>
      <c r="AC32" s="101" t="s">
        <v>1720</v>
      </c>
      <c r="AD32" s="63">
        <v>45351</v>
      </c>
      <c r="AE32" s="89">
        <v>45362</v>
      </c>
      <c r="AF32" s="105" t="s">
        <v>1721</v>
      </c>
      <c r="AG32" s="764" t="s">
        <v>1722</v>
      </c>
      <c r="AH32" s="64" t="s">
        <v>2458</v>
      </c>
      <c r="AI32" s="34">
        <v>481.270831</v>
      </c>
      <c r="AJ32" s="63">
        <v>45370</v>
      </c>
      <c r="AK32" s="63">
        <v>45371</v>
      </c>
      <c r="AL32" s="63">
        <v>45565</v>
      </c>
      <c r="AM32" s="88"/>
      <c r="AN32" s="88"/>
      <c r="AO32" s="88"/>
      <c r="AP32" s="88"/>
    </row>
    <row r="33" s="7" customFormat="1" ht="384" customHeight="1" spans="1:42">
      <c r="A33" s="25"/>
      <c r="B33" s="31"/>
      <c r="C33" s="31"/>
      <c r="D33" s="45" t="s">
        <v>1724</v>
      </c>
      <c r="E33" s="34">
        <v>1000</v>
      </c>
      <c r="F33" s="34">
        <v>935.04</v>
      </c>
      <c r="G33" s="34"/>
      <c r="H33" s="24">
        <f t="shared" si="0"/>
        <v>0</v>
      </c>
      <c r="I33" s="26" t="s">
        <v>181</v>
      </c>
      <c r="J33" s="26" t="s">
        <v>1725</v>
      </c>
      <c r="K33" s="64" t="s">
        <v>2459</v>
      </c>
      <c r="L33" s="64" t="s">
        <v>2460</v>
      </c>
      <c r="M33" s="64" t="s">
        <v>1526</v>
      </c>
      <c r="N33" s="68" t="s">
        <v>1527</v>
      </c>
      <c r="O33" s="63">
        <v>45318</v>
      </c>
      <c r="P33" s="64" t="s">
        <v>1728</v>
      </c>
      <c r="Q33" s="25" t="s">
        <v>1729</v>
      </c>
      <c r="R33" s="34" t="s">
        <v>165</v>
      </c>
      <c r="S33" s="87" t="s">
        <v>165</v>
      </c>
      <c r="T33" s="65" t="s">
        <v>1527</v>
      </c>
      <c r="U33" s="88"/>
      <c r="V33" s="88"/>
      <c r="W33" s="34" t="s">
        <v>165</v>
      </c>
      <c r="X33" s="63">
        <v>45326</v>
      </c>
      <c r="Y33" s="63">
        <v>45315</v>
      </c>
      <c r="Z33" s="94">
        <v>824.512367</v>
      </c>
      <c r="AA33" s="109" t="s">
        <v>2414</v>
      </c>
      <c r="AB33" s="63">
        <v>45329</v>
      </c>
      <c r="AC33" s="101" t="s">
        <v>1731</v>
      </c>
      <c r="AD33" s="63">
        <v>45356</v>
      </c>
      <c r="AE33" s="89">
        <v>45363</v>
      </c>
      <c r="AF33" s="105" t="s">
        <v>1732</v>
      </c>
      <c r="AG33" s="764" t="s">
        <v>1733</v>
      </c>
      <c r="AH33" s="119" t="s">
        <v>2458</v>
      </c>
      <c r="AI33" s="34">
        <v>739.782871</v>
      </c>
      <c r="AJ33" s="34"/>
      <c r="AK33" s="34"/>
      <c r="AL33" s="34"/>
      <c r="AM33" s="88"/>
      <c r="AN33" s="88"/>
      <c r="AO33" s="88"/>
      <c r="AP33" s="88"/>
    </row>
    <row r="34" s="7" customFormat="1" ht="409" customHeight="1" spans="1:42">
      <c r="A34" s="25"/>
      <c r="B34" s="31"/>
      <c r="C34" s="31"/>
      <c r="D34" s="45" t="s">
        <v>1734</v>
      </c>
      <c r="E34" s="34">
        <v>1540</v>
      </c>
      <c r="F34" s="34">
        <v>1414.5</v>
      </c>
      <c r="G34" s="34"/>
      <c r="H34" s="24">
        <f t="shared" si="0"/>
        <v>0</v>
      </c>
      <c r="I34" s="26" t="s">
        <v>240</v>
      </c>
      <c r="J34" s="26" t="s">
        <v>1735</v>
      </c>
      <c r="K34" s="69" t="s">
        <v>2461</v>
      </c>
      <c r="L34" s="69" t="s">
        <v>2318</v>
      </c>
      <c r="M34" s="64" t="s">
        <v>1526</v>
      </c>
      <c r="N34" s="65" t="s">
        <v>1527</v>
      </c>
      <c r="O34" s="63">
        <v>45316</v>
      </c>
      <c r="P34" s="64" t="s">
        <v>1738</v>
      </c>
      <c r="Q34" s="25" t="s">
        <v>1739</v>
      </c>
      <c r="R34" s="34" t="s">
        <v>165</v>
      </c>
      <c r="S34" s="87" t="s">
        <v>165</v>
      </c>
      <c r="T34" s="65" t="s">
        <v>1527</v>
      </c>
      <c r="U34" s="88"/>
      <c r="V34" s="89">
        <v>45352</v>
      </c>
      <c r="W34" s="91">
        <v>45310</v>
      </c>
      <c r="X34" s="63">
        <v>45326</v>
      </c>
      <c r="Y34" s="91">
        <v>45315</v>
      </c>
      <c r="Z34" s="94">
        <v>1362.493982</v>
      </c>
      <c r="AA34" s="64" t="s">
        <v>2387</v>
      </c>
      <c r="AB34" s="63">
        <v>45330</v>
      </c>
      <c r="AC34" s="101" t="s">
        <v>1741</v>
      </c>
      <c r="AD34" s="63">
        <v>45355</v>
      </c>
      <c r="AE34" s="89">
        <v>45363</v>
      </c>
      <c r="AF34" s="105" t="s">
        <v>1742</v>
      </c>
      <c r="AG34" s="765" t="s">
        <v>1743</v>
      </c>
      <c r="AH34" s="64" t="s">
        <v>2462</v>
      </c>
      <c r="AI34" s="120">
        <v>1150.081701</v>
      </c>
      <c r="AJ34" s="34"/>
      <c r="AK34" s="34"/>
      <c r="AL34" s="34"/>
      <c r="AM34" s="88"/>
      <c r="AN34" s="88"/>
      <c r="AO34" s="88"/>
      <c r="AP34" s="88"/>
    </row>
    <row r="35" s="7" customFormat="1" ht="388" customHeight="1" spans="1:42">
      <c r="A35" s="25"/>
      <c r="B35" s="31"/>
      <c r="C35" s="31"/>
      <c r="D35" s="45" t="s">
        <v>1745</v>
      </c>
      <c r="E35" s="34">
        <v>277.241</v>
      </c>
      <c r="F35" s="34">
        <v>259.93</v>
      </c>
      <c r="G35" s="34"/>
      <c r="H35" s="24">
        <f t="shared" si="0"/>
        <v>0</v>
      </c>
      <c r="I35" s="26" t="s">
        <v>753</v>
      </c>
      <c r="J35" s="26" t="s">
        <v>1746</v>
      </c>
      <c r="K35" s="69" t="s">
        <v>2463</v>
      </c>
      <c r="L35" s="69" t="s">
        <v>2464</v>
      </c>
      <c r="M35" s="64" t="s">
        <v>1526</v>
      </c>
      <c r="N35" s="65" t="s">
        <v>1527</v>
      </c>
      <c r="O35" s="63">
        <v>45319</v>
      </c>
      <c r="P35" s="64" t="s">
        <v>1749</v>
      </c>
      <c r="Q35" s="25" t="s">
        <v>1750</v>
      </c>
      <c r="R35" s="63">
        <v>45315</v>
      </c>
      <c r="S35" s="86" t="s">
        <v>1751</v>
      </c>
      <c r="T35" s="65" t="s">
        <v>1527</v>
      </c>
      <c r="U35" s="88"/>
      <c r="V35" s="89">
        <v>45348</v>
      </c>
      <c r="W35" s="34" t="s">
        <v>165</v>
      </c>
      <c r="X35" s="63">
        <v>45328</v>
      </c>
      <c r="Y35" s="63">
        <v>45311</v>
      </c>
      <c r="Z35" s="94">
        <v>244.9651</v>
      </c>
      <c r="AA35" s="64" t="s">
        <v>2465</v>
      </c>
      <c r="AB35" s="63">
        <v>45331</v>
      </c>
      <c r="AC35" s="93" t="s">
        <v>1754</v>
      </c>
      <c r="AD35" s="63">
        <v>45357</v>
      </c>
      <c r="AE35" s="63">
        <v>45362</v>
      </c>
      <c r="AF35" s="110" t="s">
        <v>1755</v>
      </c>
      <c r="AG35" s="770" t="s">
        <v>1756</v>
      </c>
      <c r="AH35" s="64" t="s">
        <v>1757</v>
      </c>
      <c r="AI35" s="34">
        <v>221.951432</v>
      </c>
      <c r="AJ35" s="63">
        <v>45365</v>
      </c>
      <c r="AK35" s="63">
        <v>45376</v>
      </c>
      <c r="AL35" s="63">
        <v>45465</v>
      </c>
      <c r="AM35" s="88"/>
      <c r="AN35" s="88"/>
      <c r="AO35" s="88"/>
      <c r="AP35" s="88"/>
    </row>
    <row r="36" s="7" customFormat="1" ht="409" customHeight="1" spans="1:42">
      <c r="A36" s="25"/>
      <c r="B36" s="31"/>
      <c r="C36" s="31"/>
      <c r="D36" s="45" t="s">
        <v>1758</v>
      </c>
      <c r="E36" s="34">
        <v>990</v>
      </c>
      <c r="F36" s="34">
        <v>900.96</v>
      </c>
      <c r="G36" s="34"/>
      <c r="H36" s="24">
        <f t="shared" si="0"/>
        <v>0</v>
      </c>
      <c r="I36" s="26" t="s">
        <v>190</v>
      </c>
      <c r="J36" s="26" t="s">
        <v>1760</v>
      </c>
      <c r="K36" s="66" t="s">
        <v>2466</v>
      </c>
      <c r="L36" s="66" t="s">
        <v>2467</v>
      </c>
      <c r="M36" s="64" t="s">
        <v>1526</v>
      </c>
      <c r="N36" s="65" t="s">
        <v>1527</v>
      </c>
      <c r="O36" s="63">
        <v>45324</v>
      </c>
      <c r="P36" s="66" t="s">
        <v>1763</v>
      </c>
      <c r="Q36" s="25" t="s">
        <v>1764</v>
      </c>
      <c r="R36" s="34" t="s">
        <v>165</v>
      </c>
      <c r="S36" s="87" t="s">
        <v>165</v>
      </c>
      <c r="T36" s="65" t="s">
        <v>1527</v>
      </c>
      <c r="U36" s="88"/>
      <c r="V36" s="88"/>
      <c r="W36" s="34" t="s">
        <v>165</v>
      </c>
      <c r="X36" s="89">
        <v>45340</v>
      </c>
      <c r="Y36" s="89">
        <v>45337</v>
      </c>
      <c r="Z36" s="94">
        <v>900.96</v>
      </c>
      <c r="AA36" s="54" t="s">
        <v>2468</v>
      </c>
      <c r="AB36" s="63">
        <v>45342</v>
      </c>
      <c r="AC36" s="101" t="s">
        <v>1766</v>
      </c>
      <c r="AD36" s="63">
        <v>45362</v>
      </c>
      <c r="AE36" s="63">
        <v>45362</v>
      </c>
      <c r="AF36" s="104"/>
      <c r="AG36" s="34"/>
      <c r="AH36" s="64" t="s">
        <v>2469</v>
      </c>
      <c r="AI36" s="34">
        <v>679.43961</v>
      </c>
      <c r="AJ36" s="34"/>
      <c r="AK36" s="34"/>
      <c r="AL36" s="34"/>
      <c r="AM36" s="88"/>
      <c r="AN36" s="88"/>
      <c r="AO36" s="88"/>
      <c r="AP36" s="88"/>
    </row>
    <row r="37" s="7" customFormat="1" ht="348" customHeight="1" spans="1:42">
      <c r="A37" s="25"/>
      <c r="B37" s="31"/>
      <c r="C37" s="31"/>
      <c r="D37" s="46" t="s">
        <v>1770</v>
      </c>
      <c r="E37" s="34">
        <v>550</v>
      </c>
      <c r="F37" s="34">
        <v>507.94</v>
      </c>
      <c r="G37" s="34"/>
      <c r="H37" s="24">
        <f t="shared" si="0"/>
        <v>0</v>
      </c>
      <c r="I37" s="26" t="s">
        <v>211</v>
      </c>
      <c r="J37" s="26" t="s">
        <v>1771</v>
      </c>
      <c r="K37" s="66" t="s">
        <v>2470</v>
      </c>
      <c r="L37" s="71" t="s">
        <v>2471</v>
      </c>
      <c r="M37" s="64" t="s">
        <v>1526</v>
      </c>
      <c r="N37" s="65" t="s">
        <v>1527</v>
      </c>
      <c r="O37" s="63">
        <v>45318</v>
      </c>
      <c r="P37" s="66" t="s">
        <v>1774</v>
      </c>
      <c r="Q37" s="71" t="s">
        <v>1775</v>
      </c>
      <c r="R37" s="34" t="s">
        <v>165</v>
      </c>
      <c r="S37" s="87" t="s">
        <v>165</v>
      </c>
      <c r="T37" s="65" t="s">
        <v>1527</v>
      </c>
      <c r="U37" s="88"/>
      <c r="V37" s="34" t="s">
        <v>165</v>
      </c>
      <c r="W37" s="34" t="s">
        <v>165</v>
      </c>
      <c r="X37" s="63">
        <v>45328</v>
      </c>
      <c r="Y37" s="63">
        <v>45306</v>
      </c>
      <c r="Z37" s="94">
        <v>461.183379</v>
      </c>
      <c r="AA37" s="54" t="s">
        <v>2405</v>
      </c>
      <c r="AB37" s="63">
        <v>45329</v>
      </c>
      <c r="AC37" s="101" t="s">
        <v>1777</v>
      </c>
      <c r="AD37" s="63">
        <v>45352</v>
      </c>
      <c r="AE37" s="75">
        <v>45359</v>
      </c>
      <c r="AF37" s="105" t="s">
        <v>1778</v>
      </c>
      <c r="AG37" s="764" t="s">
        <v>1779</v>
      </c>
      <c r="AH37" s="64" t="s">
        <v>1757</v>
      </c>
      <c r="AI37" s="34">
        <v>417.371049</v>
      </c>
      <c r="AJ37" s="63">
        <v>45365</v>
      </c>
      <c r="AK37" s="63">
        <v>45369</v>
      </c>
      <c r="AL37" s="63">
        <v>45525</v>
      </c>
      <c r="AM37" s="88"/>
      <c r="AN37" s="88"/>
      <c r="AO37" s="88"/>
      <c r="AP37" s="88"/>
    </row>
    <row r="38" s="7" customFormat="1" ht="409" customHeight="1" spans="1:42">
      <c r="A38" s="25">
        <v>24</v>
      </c>
      <c r="B38" s="31" t="s">
        <v>493</v>
      </c>
      <c r="C38" s="26" t="s">
        <v>1780</v>
      </c>
      <c r="D38" s="44" t="s">
        <v>1781</v>
      </c>
      <c r="E38" s="34">
        <v>71.4</v>
      </c>
      <c r="F38" s="34">
        <v>71.4</v>
      </c>
      <c r="G38" s="34"/>
      <c r="H38" s="24">
        <f t="shared" si="0"/>
        <v>0</v>
      </c>
      <c r="I38" s="26" t="s">
        <v>205</v>
      </c>
      <c r="J38" s="26" t="s">
        <v>2472</v>
      </c>
      <c r="K38" s="61" t="s">
        <v>2473</v>
      </c>
      <c r="L38" s="66" t="s">
        <v>2474</v>
      </c>
      <c r="M38" s="64" t="s">
        <v>1526</v>
      </c>
      <c r="N38" s="68" t="s">
        <v>1527</v>
      </c>
      <c r="O38" s="75">
        <v>45326</v>
      </c>
      <c r="P38" s="64" t="s">
        <v>1785</v>
      </c>
      <c r="Q38" s="25" t="s">
        <v>1786</v>
      </c>
      <c r="R38" s="63">
        <v>45323</v>
      </c>
      <c r="S38" s="86" t="s">
        <v>1787</v>
      </c>
      <c r="T38" s="25" t="s">
        <v>165</v>
      </c>
      <c r="U38" s="25" t="s">
        <v>165</v>
      </c>
      <c r="V38" s="34"/>
      <c r="W38" s="34" t="s">
        <v>165</v>
      </c>
      <c r="X38" s="63">
        <v>45345</v>
      </c>
      <c r="Y38" s="63">
        <v>45315</v>
      </c>
      <c r="Z38" s="63"/>
      <c r="AA38" s="34" t="s">
        <v>165</v>
      </c>
      <c r="AB38" s="34" t="s">
        <v>165</v>
      </c>
      <c r="AC38" s="34" t="s">
        <v>165</v>
      </c>
      <c r="AD38" s="34" t="s">
        <v>165</v>
      </c>
      <c r="AE38" s="34" t="s">
        <v>165</v>
      </c>
      <c r="AF38" s="104" t="s">
        <v>165</v>
      </c>
      <c r="AG38" s="764" t="s">
        <v>1788</v>
      </c>
      <c r="AH38" s="64" t="s">
        <v>2458</v>
      </c>
      <c r="AI38" s="34">
        <v>57.555959</v>
      </c>
      <c r="AJ38" s="63">
        <v>45365</v>
      </c>
      <c r="AK38" s="63">
        <v>45371</v>
      </c>
      <c r="AL38" s="63">
        <v>45402</v>
      </c>
      <c r="AM38" s="88"/>
      <c r="AN38" s="88"/>
      <c r="AO38" s="88"/>
      <c r="AP38" s="88"/>
    </row>
    <row r="39" s="7" customFormat="1" ht="208" customHeight="1" spans="1:42">
      <c r="A39" s="25"/>
      <c r="B39" s="31"/>
      <c r="C39" s="31"/>
      <c r="D39" s="47" t="s">
        <v>1789</v>
      </c>
      <c r="E39" s="34">
        <v>35</v>
      </c>
      <c r="F39" s="34">
        <v>35</v>
      </c>
      <c r="G39" s="34"/>
      <c r="H39" s="24">
        <f t="shared" si="0"/>
        <v>0</v>
      </c>
      <c r="I39" s="26" t="s">
        <v>240</v>
      </c>
      <c r="J39" s="26" t="s">
        <v>1790</v>
      </c>
      <c r="K39" s="66" t="s">
        <v>2433</v>
      </c>
      <c r="L39" s="66" t="s">
        <v>2475</v>
      </c>
      <c r="M39" s="64" t="s">
        <v>1805</v>
      </c>
      <c r="N39" s="65" t="s">
        <v>1527</v>
      </c>
      <c r="O39" s="34" t="s">
        <v>165</v>
      </c>
      <c r="P39" s="34" t="s">
        <v>165</v>
      </c>
      <c r="Q39" s="34" t="s">
        <v>165</v>
      </c>
      <c r="R39" s="34" t="s">
        <v>165</v>
      </c>
      <c r="S39" s="92">
        <v>45340</v>
      </c>
      <c r="T39" s="93" t="s">
        <v>1792</v>
      </c>
      <c r="U39" s="25" t="s">
        <v>165</v>
      </c>
      <c r="V39" s="25" t="s">
        <v>165</v>
      </c>
      <c r="W39" s="94" t="s">
        <v>165</v>
      </c>
      <c r="X39" s="94" t="s">
        <v>165</v>
      </c>
      <c r="Y39" s="34" t="s">
        <v>165</v>
      </c>
      <c r="Z39" s="94"/>
      <c r="AA39" s="94" t="s">
        <v>165</v>
      </c>
      <c r="AB39" s="25" t="s">
        <v>165</v>
      </c>
      <c r="AC39" s="34" t="s">
        <v>165</v>
      </c>
      <c r="AD39" s="34" t="s">
        <v>165</v>
      </c>
      <c r="AE39" s="34" t="s">
        <v>165</v>
      </c>
      <c r="AF39" s="104"/>
      <c r="AG39" s="34"/>
      <c r="AH39" s="88"/>
      <c r="AI39" s="34"/>
      <c r="AJ39" s="34"/>
      <c r="AK39" s="34"/>
      <c r="AL39" s="34"/>
      <c r="AM39" s="34"/>
      <c r="AN39" s="88"/>
      <c r="AO39" s="88"/>
      <c r="AP39" s="88"/>
    </row>
    <row r="40" s="7" customFormat="1" ht="208" customHeight="1" spans="1:42">
      <c r="A40" s="25"/>
      <c r="B40" s="31"/>
      <c r="C40" s="31"/>
      <c r="D40" s="47" t="s">
        <v>1796</v>
      </c>
      <c r="E40" s="34">
        <v>18</v>
      </c>
      <c r="F40" s="34">
        <v>18</v>
      </c>
      <c r="G40" s="34"/>
      <c r="H40" s="24">
        <f t="shared" si="0"/>
        <v>0</v>
      </c>
      <c r="I40" s="26" t="s">
        <v>753</v>
      </c>
      <c r="J40" s="26" t="s">
        <v>403</v>
      </c>
      <c r="K40" s="64" t="s">
        <v>2476</v>
      </c>
      <c r="L40" s="64" t="s">
        <v>2477</v>
      </c>
      <c r="M40" s="64" t="s">
        <v>1805</v>
      </c>
      <c r="N40" s="65" t="s">
        <v>1527</v>
      </c>
      <c r="O40" s="34" t="s">
        <v>165</v>
      </c>
      <c r="P40" s="34" t="s">
        <v>165</v>
      </c>
      <c r="Q40" s="34" t="s">
        <v>165</v>
      </c>
      <c r="R40" s="63">
        <v>45326</v>
      </c>
      <c r="S40" s="86" t="s">
        <v>1799</v>
      </c>
      <c r="T40" s="25" t="s">
        <v>165</v>
      </c>
      <c r="U40" s="25" t="s">
        <v>165</v>
      </c>
      <c r="V40" s="94" t="s">
        <v>165</v>
      </c>
      <c r="W40" s="94" t="s">
        <v>165</v>
      </c>
      <c r="X40" s="34" t="s">
        <v>165</v>
      </c>
      <c r="Y40" s="94" t="s">
        <v>165</v>
      </c>
      <c r="Z40" s="94"/>
      <c r="AA40" s="88"/>
      <c r="AB40" s="34"/>
      <c r="AC40" s="88"/>
      <c r="AD40" s="34"/>
      <c r="AE40" s="88"/>
      <c r="AF40" s="104"/>
      <c r="AG40" s="34"/>
      <c r="AH40" s="34"/>
      <c r="AI40" s="34"/>
      <c r="AJ40" s="34"/>
      <c r="AK40" s="34"/>
      <c r="AL40" s="34"/>
      <c r="AM40" s="88"/>
      <c r="AN40" s="88"/>
      <c r="AO40" s="88"/>
      <c r="AP40" s="88"/>
    </row>
    <row r="41" s="7" customFormat="1" ht="208" customHeight="1" spans="1:42">
      <c r="A41" s="25"/>
      <c r="B41" s="31"/>
      <c r="C41" s="31"/>
      <c r="D41" s="47" t="s">
        <v>1801</v>
      </c>
      <c r="E41" s="34">
        <v>4</v>
      </c>
      <c r="F41" s="34">
        <v>4</v>
      </c>
      <c r="G41" s="34"/>
      <c r="H41" s="24">
        <f t="shared" si="0"/>
        <v>0</v>
      </c>
      <c r="I41" s="26" t="s">
        <v>190</v>
      </c>
      <c r="J41" s="26" t="s">
        <v>2478</v>
      </c>
      <c r="K41" s="66" t="s">
        <v>2479</v>
      </c>
      <c r="L41" s="71" t="s">
        <v>2480</v>
      </c>
      <c r="M41" s="64" t="s">
        <v>1805</v>
      </c>
      <c r="N41" s="65" t="s">
        <v>1527</v>
      </c>
      <c r="O41" s="34" t="s">
        <v>165</v>
      </c>
      <c r="P41" s="34" t="s">
        <v>165</v>
      </c>
      <c r="Q41" s="34" t="s">
        <v>165</v>
      </c>
      <c r="R41" s="63">
        <v>45316</v>
      </c>
      <c r="S41" s="86" t="s">
        <v>1806</v>
      </c>
      <c r="T41" s="25" t="s">
        <v>165</v>
      </c>
      <c r="U41" s="25" t="s">
        <v>165</v>
      </c>
      <c r="V41" s="94" t="s">
        <v>165</v>
      </c>
      <c r="W41" s="94" t="s">
        <v>165</v>
      </c>
      <c r="X41" s="34" t="s">
        <v>165</v>
      </c>
      <c r="Y41" s="94" t="s">
        <v>165</v>
      </c>
      <c r="Z41" s="94"/>
      <c r="AA41" s="25" t="s">
        <v>165</v>
      </c>
      <c r="AB41" s="34" t="s">
        <v>165</v>
      </c>
      <c r="AC41" s="34" t="s">
        <v>165</v>
      </c>
      <c r="AD41" s="34" t="s">
        <v>165</v>
      </c>
      <c r="AE41" s="34" t="s">
        <v>165</v>
      </c>
      <c r="AF41" s="104" t="s">
        <v>165</v>
      </c>
      <c r="AG41" s="34" t="s">
        <v>165</v>
      </c>
      <c r="AH41" s="34"/>
      <c r="AI41" s="34"/>
      <c r="AJ41" s="34"/>
      <c r="AK41" s="34"/>
      <c r="AL41" s="34"/>
      <c r="AM41" s="88"/>
      <c r="AN41" s="88"/>
      <c r="AO41" s="88"/>
      <c r="AP41" s="88"/>
    </row>
    <row r="42" s="7" customFormat="1" ht="249" customHeight="1" spans="1:42">
      <c r="A42" s="25"/>
      <c r="B42" s="31"/>
      <c r="C42" s="31"/>
      <c r="D42" s="47" t="s">
        <v>1808</v>
      </c>
      <c r="E42" s="34">
        <v>174.01</v>
      </c>
      <c r="F42" s="34">
        <v>174.01</v>
      </c>
      <c r="G42" s="34"/>
      <c r="H42" s="24">
        <f t="shared" si="0"/>
        <v>0</v>
      </c>
      <c r="I42" s="26" t="s">
        <v>233</v>
      </c>
      <c r="J42" s="26" t="s">
        <v>1809</v>
      </c>
      <c r="K42" s="64" t="s">
        <v>1810</v>
      </c>
      <c r="L42" s="64" t="s">
        <v>2481</v>
      </c>
      <c r="M42" s="64" t="s">
        <v>1812</v>
      </c>
      <c r="N42" s="65" t="s">
        <v>1527</v>
      </c>
      <c r="O42" s="63">
        <v>45344</v>
      </c>
      <c r="P42" s="64" t="s">
        <v>1813</v>
      </c>
      <c r="Q42" s="25" t="s">
        <v>1814</v>
      </c>
      <c r="R42" s="63">
        <v>45324</v>
      </c>
      <c r="S42" s="86" t="s">
        <v>1815</v>
      </c>
      <c r="T42" s="65" t="s">
        <v>1527</v>
      </c>
      <c r="U42" s="88"/>
      <c r="V42" s="88"/>
      <c r="W42" s="34" t="s">
        <v>165</v>
      </c>
      <c r="X42" s="34" t="s">
        <v>165</v>
      </c>
      <c r="Y42" s="63">
        <v>45344</v>
      </c>
      <c r="Z42" s="63"/>
      <c r="AA42" s="64" t="s">
        <v>2465</v>
      </c>
      <c r="AB42" s="63">
        <v>45351</v>
      </c>
      <c r="AC42" s="93" t="s">
        <v>1817</v>
      </c>
      <c r="AD42" s="63">
        <v>45362</v>
      </c>
      <c r="AE42" s="63">
        <v>45362</v>
      </c>
      <c r="AF42" s="105" t="s">
        <v>1818</v>
      </c>
      <c r="AG42" s="25" t="s">
        <v>1819</v>
      </c>
      <c r="AH42" s="64" t="s">
        <v>2391</v>
      </c>
      <c r="AI42" s="34">
        <v>126.62641</v>
      </c>
      <c r="AJ42" s="63">
        <v>45364</v>
      </c>
      <c r="AK42" s="63">
        <v>45365</v>
      </c>
      <c r="AL42" s="63">
        <v>45444</v>
      </c>
      <c r="AM42" s="88"/>
      <c r="AN42" s="88"/>
      <c r="AO42" s="88"/>
      <c r="AP42" s="88"/>
    </row>
    <row r="43" s="7" customFormat="1" ht="249" customHeight="1" spans="1:42">
      <c r="A43" s="25"/>
      <c r="B43" s="31"/>
      <c r="C43" s="31"/>
      <c r="D43" s="47" t="s">
        <v>1820</v>
      </c>
      <c r="E43" s="34">
        <v>22.8</v>
      </c>
      <c r="F43" s="34">
        <v>22.8</v>
      </c>
      <c r="G43" s="34"/>
      <c r="H43" s="24">
        <f t="shared" si="0"/>
        <v>0</v>
      </c>
      <c r="I43" s="26" t="s">
        <v>211</v>
      </c>
      <c r="J43" s="26" t="s">
        <v>409</v>
      </c>
      <c r="K43" s="66" t="s">
        <v>2482</v>
      </c>
      <c r="L43" s="66" t="s">
        <v>2483</v>
      </c>
      <c r="M43" s="64" t="s">
        <v>1812</v>
      </c>
      <c r="N43" s="65" t="s">
        <v>1527</v>
      </c>
      <c r="O43" s="63">
        <v>45328</v>
      </c>
      <c r="P43" s="66" t="s">
        <v>1824</v>
      </c>
      <c r="Q43" s="25" t="s">
        <v>1825</v>
      </c>
      <c r="R43" s="34" t="s">
        <v>165</v>
      </c>
      <c r="S43" s="87" t="s">
        <v>165</v>
      </c>
      <c r="T43" s="25" t="s">
        <v>165</v>
      </c>
      <c r="U43" s="25" t="s">
        <v>165</v>
      </c>
      <c r="V43" s="88"/>
      <c r="W43" s="34" t="s">
        <v>165</v>
      </c>
      <c r="X43" s="88"/>
      <c r="Y43" s="63">
        <v>45322</v>
      </c>
      <c r="Z43" s="89"/>
      <c r="AA43" s="25" t="s">
        <v>165</v>
      </c>
      <c r="AB43" s="34" t="s">
        <v>165</v>
      </c>
      <c r="AC43" s="34" t="s">
        <v>165</v>
      </c>
      <c r="AD43" s="34" t="s">
        <v>165</v>
      </c>
      <c r="AE43" s="34" t="s">
        <v>165</v>
      </c>
      <c r="AF43" s="104" t="s">
        <v>165</v>
      </c>
      <c r="AG43" s="34" t="s">
        <v>165</v>
      </c>
      <c r="AH43" s="34"/>
      <c r="AI43" s="34"/>
      <c r="AJ43" s="34"/>
      <c r="AK43" s="34"/>
      <c r="AL43" s="34"/>
      <c r="AM43" s="88"/>
      <c r="AN43" s="88"/>
      <c r="AO43" s="88"/>
      <c r="AP43" s="88"/>
    </row>
    <row r="44" s="7" customFormat="1" ht="333" customHeight="1" spans="1:42">
      <c r="A44" s="25">
        <v>25</v>
      </c>
      <c r="B44" s="31" t="s">
        <v>502</v>
      </c>
      <c r="C44" s="26" t="s">
        <v>503</v>
      </c>
      <c r="D44" s="39" t="s">
        <v>1828</v>
      </c>
      <c r="E44" s="34">
        <v>363</v>
      </c>
      <c r="F44" s="34">
        <v>363</v>
      </c>
      <c r="G44" s="34"/>
      <c r="H44" s="24">
        <f t="shared" si="0"/>
        <v>0</v>
      </c>
      <c r="I44" s="26" t="s">
        <v>198</v>
      </c>
      <c r="J44" s="26" t="s">
        <v>201</v>
      </c>
      <c r="K44" s="66" t="s">
        <v>2484</v>
      </c>
      <c r="L44" s="71" t="s">
        <v>2485</v>
      </c>
      <c r="M44" s="64" t="s">
        <v>1526</v>
      </c>
      <c r="N44" s="65" t="s">
        <v>1527</v>
      </c>
      <c r="O44" s="63">
        <v>45352</v>
      </c>
      <c r="P44" s="64" t="s">
        <v>1833</v>
      </c>
      <c r="Q44" s="25" t="s">
        <v>1834</v>
      </c>
      <c r="R44" s="63">
        <v>45315</v>
      </c>
      <c r="S44" s="86" t="s">
        <v>1835</v>
      </c>
      <c r="T44" s="64" t="s">
        <v>1527</v>
      </c>
      <c r="U44" s="25"/>
      <c r="V44" s="34" t="s">
        <v>165</v>
      </c>
      <c r="W44" s="34" t="s">
        <v>165</v>
      </c>
      <c r="X44" s="34" t="s">
        <v>165</v>
      </c>
      <c r="Y44" s="89">
        <v>45351</v>
      </c>
      <c r="Z44" s="89"/>
      <c r="AA44" s="64" t="s">
        <v>2486</v>
      </c>
      <c r="AB44" s="63">
        <v>45356</v>
      </c>
      <c r="AC44" s="111" t="s">
        <v>1837</v>
      </c>
      <c r="AD44" s="63">
        <v>45370</v>
      </c>
      <c r="AE44" s="89">
        <v>45370</v>
      </c>
      <c r="AF44" s="103" t="s">
        <v>1838</v>
      </c>
      <c r="AG44" s="34" t="s">
        <v>1839</v>
      </c>
      <c r="AH44" s="64" t="s">
        <v>2487</v>
      </c>
      <c r="AI44" s="34">
        <v>312.5</v>
      </c>
      <c r="AJ44" s="34"/>
      <c r="AK44" s="34"/>
      <c r="AL44" s="34"/>
      <c r="AM44" s="88"/>
      <c r="AN44" s="88"/>
      <c r="AO44" s="88"/>
      <c r="AP44" s="88"/>
    </row>
    <row r="45" s="7" customFormat="1" ht="297" customHeight="1" spans="1:42">
      <c r="A45" s="25">
        <v>26</v>
      </c>
      <c r="B45" s="31" t="s">
        <v>169</v>
      </c>
      <c r="C45" s="26" t="s">
        <v>1847</v>
      </c>
      <c r="D45" s="27" t="s">
        <v>1848</v>
      </c>
      <c r="E45" s="34">
        <v>396</v>
      </c>
      <c r="F45" s="34">
        <v>396</v>
      </c>
      <c r="G45" s="34"/>
      <c r="H45" s="24">
        <f t="shared" si="0"/>
        <v>0</v>
      </c>
      <c r="I45" s="26" t="s">
        <v>247</v>
      </c>
      <c r="J45" s="26" t="s">
        <v>177</v>
      </c>
      <c r="K45" s="61" t="s">
        <v>2488</v>
      </c>
      <c r="L45" s="61" t="s">
        <v>2489</v>
      </c>
      <c r="M45" s="64" t="s">
        <v>1526</v>
      </c>
      <c r="N45" s="65" t="s">
        <v>2490</v>
      </c>
      <c r="O45" s="63">
        <v>45322</v>
      </c>
      <c r="P45" s="64" t="s">
        <v>1852</v>
      </c>
      <c r="Q45" s="25" t="s">
        <v>1853</v>
      </c>
      <c r="R45" s="63">
        <v>44953</v>
      </c>
      <c r="S45" s="86" t="s">
        <v>1854</v>
      </c>
      <c r="T45" s="65" t="s">
        <v>1527</v>
      </c>
      <c r="U45" s="88"/>
      <c r="V45" s="63">
        <v>45322</v>
      </c>
      <c r="W45" s="34" t="s">
        <v>165</v>
      </c>
      <c r="X45" s="34" t="s">
        <v>165</v>
      </c>
      <c r="Y45" s="88"/>
      <c r="Z45" s="88"/>
      <c r="AA45" s="88"/>
      <c r="AB45" s="34"/>
      <c r="AC45" s="88"/>
      <c r="AD45" s="34"/>
      <c r="AE45" s="88"/>
      <c r="AF45" s="104"/>
      <c r="AG45" s="34"/>
      <c r="AH45" s="65" t="s">
        <v>2491</v>
      </c>
      <c r="AI45" s="34"/>
      <c r="AJ45" s="63">
        <v>45355</v>
      </c>
      <c r="AK45" s="34"/>
      <c r="AL45" s="34"/>
      <c r="AM45" s="88"/>
      <c r="AN45" s="88"/>
      <c r="AO45" s="88"/>
      <c r="AP45" s="88"/>
    </row>
    <row r="46" s="7" customFormat="1" ht="370" customHeight="1" spans="1:42">
      <c r="A46" s="25">
        <v>27</v>
      </c>
      <c r="B46" s="31" t="s">
        <v>179</v>
      </c>
      <c r="C46" s="26" t="s">
        <v>1857</v>
      </c>
      <c r="D46" s="27" t="s">
        <v>1858</v>
      </c>
      <c r="E46" s="34">
        <v>300</v>
      </c>
      <c r="F46" s="34">
        <v>300</v>
      </c>
      <c r="G46" s="34"/>
      <c r="H46" s="24">
        <f t="shared" si="0"/>
        <v>0</v>
      </c>
      <c r="I46" s="26" t="s">
        <v>181</v>
      </c>
      <c r="J46" s="26" t="s">
        <v>186</v>
      </c>
      <c r="K46" s="64" t="s">
        <v>2492</v>
      </c>
      <c r="L46" s="64" t="s">
        <v>2493</v>
      </c>
      <c r="M46" s="64" t="s">
        <v>1526</v>
      </c>
      <c r="N46" s="65" t="s">
        <v>2490</v>
      </c>
      <c r="O46" s="63">
        <v>45345</v>
      </c>
      <c r="P46" s="64" t="s">
        <v>1862</v>
      </c>
      <c r="Q46" s="25" t="s">
        <v>1863</v>
      </c>
      <c r="R46" s="34"/>
      <c r="S46" s="87"/>
      <c r="T46" s="34"/>
      <c r="U46" s="88"/>
      <c r="V46" s="88"/>
      <c r="W46" s="34"/>
      <c r="X46" s="88"/>
      <c r="Y46" s="88"/>
      <c r="Z46" s="88"/>
      <c r="AA46" s="88"/>
      <c r="AB46" s="34"/>
      <c r="AC46" s="88"/>
      <c r="AD46" s="34"/>
      <c r="AE46" s="88"/>
      <c r="AF46" s="104"/>
      <c r="AG46" s="34"/>
      <c r="AH46" s="65" t="s">
        <v>1579</v>
      </c>
      <c r="AI46" s="34"/>
      <c r="AJ46" s="34"/>
      <c r="AK46" s="34"/>
      <c r="AL46" s="34"/>
      <c r="AM46" s="88"/>
      <c r="AN46" s="88"/>
      <c r="AO46" s="88"/>
      <c r="AP46" s="88"/>
    </row>
    <row r="47" s="7" customFormat="1" ht="376" customHeight="1" spans="1:42">
      <c r="A47" s="25">
        <v>28</v>
      </c>
      <c r="B47" s="31" t="s">
        <v>188</v>
      </c>
      <c r="C47" s="26" t="s">
        <v>1865</v>
      </c>
      <c r="D47" s="27" t="s">
        <v>1866</v>
      </c>
      <c r="E47" s="34">
        <v>398</v>
      </c>
      <c r="F47" s="34">
        <v>398</v>
      </c>
      <c r="G47" s="34"/>
      <c r="H47" s="24">
        <f t="shared" si="0"/>
        <v>0</v>
      </c>
      <c r="I47" s="26" t="s">
        <v>190</v>
      </c>
      <c r="J47" s="26" t="s">
        <v>193</v>
      </c>
      <c r="K47" s="64" t="s">
        <v>2494</v>
      </c>
      <c r="L47" s="64" t="s">
        <v>2495</v>
      </c>
      <c r="M47" s="64" t="s">
        <v>1526</v>
      </c>
      <c r="N47" s="65" t="s">
        <v>2490</v>
      </c>
      <c r="O47" s="76">
        <v>45322</v>
      </c>
      <c r="P47" s="66" t="s">
        <v>1870</v>
      </c>
      <c r="Q47" s="25" t="s">
        <v>1871</v>
      </c>
      <c r="R47" s="34"/>
      <c r="S47" s="86"/>
      <c r="T47" s="34"/>
      <c r="U47" s="88"/>
      <c r="V47" s="88"/>
      <c r="W47" s="34"/>
      <c r="X47" s="88"/>
      <c r="Y47" s="88"/>
      <c r="Z47" s="88"/>
      <c r="AA47" s="88"/>
      <c r="AB47" s="34"/>
      <c r="AC47" s="88"/>
      <c r="AD47" s="34"/>
      <c r="AE47" s="88"/>
      <c r="AF47" s="104"/>
      <c r="AG47" s="34"/>
      <c r="AH47" s="65" t="s">
        <v>2496</v>
      </c>
      <c r="AI47" s="34"/>
      <c r="AJ47" s="63">
        <v>45346</v>
      </c>
      <c r="AK47" s="34"/>
      <c r="AL47" s="34"/>
      <c r="AM47" s="88"/>
      <c r="AN47" s="88"/>
      <c r="AO47" s="88"/>
      <c r="AP47" s="88"/>
    </row>
    <row r="48" s="7" customFormat="1" ht="404" customHeight="1" spans="1:42">
      <c r="A48" s="25">
        <v>29</v>
      </c>
      <c r="B48" s="31" t="s">
        <v>195</v>
      </c>
      <c r="C48" s="26" t="s">
        <v>1874</v>
      </c>
      <c r="D48" s="48" t="s">
        <v>1875</v>
      </c>
      <c r="E48" s="34">
        <v>135</v>
      </c>
      <c r="F48" s="34">
        <v>135</v>
      </c>
      <c r="G48" s="34"/>
      <c r="H48" s="24">
        <f t="shared" si="0"/>
        <v>0</v>
      </c>
      <c r="I48" s="26" t="s">
        <v>198</v>
      </c>
      <c r="J48" s="26" t="s">
        <v>201</v>
      </c>
      <c r="K48" s="66" t="s">
        <v>2497</v>
      </c>
      <c r="L48" s="66" t="s">
        <v>2498</v>
      </c>
      <c r="M48" s="64" t="s">
        <v>1526</v>
      </c>
      <c r="N48" s="65" t="s">
        <v>1527</v>
      </c>
      <c r="O48" s="63">
        <v>45323</v>
      </c>
      <c r="P48" s="64" t="s">
        <v>1878</v>
      </c>
      <c r="Q48" s="25" t="s">
        <v>1879</v>
      </c>
      <c r="R48" s="63">
        <v>45315</v>
      </c>
      <c r="S48" s="86" t="s">
        <v>1880</v>
      </c>
      <c r="T48" s="65" t="s">
        <v>1527</v>
      </c>
      <c r="U48" s="88"/>
      <c r="V48" s="34" t="s">
        <v>165</v>
      </c>
      <c r="W48" s="34" t="s">
        <v>165</v>
      </c>
      <c r="X48" s="34" t="s">
        <v>165</v>
      </c>
      <c r="Y48" s="88"/>
      <c r="Z48" s="88"/>
      <c r="AA48" s="112" t="s">
        <v>2499</v>
      </c>
      <c r="AB48" s="63">
        <v>45351</v>
      </c>
      <c r="AC48" s="111" t="s">
        <v>1883</v>
      </c>
      <c r="AD48" s="63">
        <v>45363</v>
      </c>
      <c r="AE48" s="89">
        <v>45363</v>
      </c>
      <c r="AF48" s="103" t="s">
        <v>1884</v>
      </c>
      <c r="AG48" s="34" t="s">
        <v>1885</v>
      </c>
      <c r="AH48" s="65" t="s">
        <v>1579</v>
      </c>
      <c r="AI48" s="34">
        <v>119.785853</v>
      </c>
      <c r="AJ48" s="63">
        <v>45366</v>
      </c>
      <c r="AK48" s="34"/>
      <c r="AL48" s="34"/>
      <c r="AM48" s="88"/>
      <c r="AN48" s="88"/>
      <c r="AO48" s="88"/>
      <c r="AP48" s="88"/>
    </row>
    <row r="49" s="7" customFormat="1" ht="408" customHeight="1" spans="1:42">
      <c r="A49" s="25">
        <v>30</v>
      </c>
      <c r="B49" s="31" t="s">
        <v>209</v>
      </c>
      <c r="C49" s="26" t="s">
        <v>1886</v>
      </c>
      <c r="D49" s="48" t="s">
        <v>1887</v>
      </c>
      <c r="E49" s="34">
        <v>237</v>
      </c>
      <c r="F49" s="34">
        <v>237</v>
      </c>
      <c r="G49" s="34"/>
      <c r="H49" s="24">
        <f t="shared" si="0"/>
        <v>0</v>
      </c>
      <c r="I49" s="26" t="s">
        <v>211</v>
      </c>
      <c r="J49" s="26" t="s">
        <v>214</v>
      </c>
      <c r="K49" s="66" t="s">
        <v>2470</v>
      </c>
      <c r="L49" s="66" t="s">
        <v>2500</v>
      </c>
      <c r="M49" s="64" t="s">
        <v>1526</v>
      </c>
      <c r="N49" s="65" t="s">
        <v>2490</v>
      </c>
      <c r="O49" s="76">
        <v>45315</v>
      </c>
      <c r="P49" s="66" t="s">
        <v>1890</v>
      </c>
      <c r="Q49" s="71" t="s">
        <v>1891</v>
      </c>
      <c r="R49" s="34" t="s">
        <v>165</v>
      </c>
      <c r="S49" s="87" t="s">
        <v>165</v>
      </c>
      <c r="T49" s="65" t="s">
        <v>1527</v>
      </c>
      <c r="U49" s="88"/>
      <c r="V49" s="34" t="s">
        <v>165</v>
      </c>
      <c r="W49" s="34" t="s">
        <v>165</v>
      </c>
      <c r="X49" s="88"/>
      <c r="Y49" s="63">
        <v>45322</v>
      </c>
      <c r="Z49" s="88"/>
      <c r="AA49" s="88"/>
      <c r="AB49" s="34" t="s">
        <v>165</v>
      </c>
      <c r="AC49" s="88"/>
      <c r="AD49" s="34"/>
      <c r="AE49" s="88"/>
      <c r="AF49" s="104"/>
      <c r="AG49" s="34"/>
      <c r="AH49" s="65" t="s">
        <v>2501</v>
      </c>
      <c r="AI49" s="34"/>
      <c r="AJ49" s="63">
        <v>45356</v>
      </c>
      <c r="AK49" s="34"/>
      <c r="AL49" s="34"/>
      <c r="AM49" s="88"/>
      <c r="AN49" s="88"/>
      <c r="AO49" s="88"/>
      <c r="AP49" s="88"/>
    </row>
    <row r="50" s="8" customFormat="1" ht="297" customHeight="1" spans="1:42">
      <c r="A50" s="25">
        <v>31</v>
      </c>
      <c r="B50" s="31" t="s">
        <v>203</v>
      </c>
      <c r="C50" s="26" t="s">
        <v>1894</v>
      </c>
      <c r="D50" s="48" t="s">
        <v>1895</v>
      </c>
      <c r="E50" s="34">
        <v>395</v>
      </c>
      <c r="F50" s="34">
        <v>395</v>
      </c>
      <c r="G50" s="34">
        <f>118.127691+1.324859</f>
        <v>119.45255</v>
      </c>
      <c r="H50" s="24">
        <f t="shared" si="0"/>
        <v>0.302411518987342</v>
      </c>
      <c r="I50" s="26" t="s">
        <v>84</v>
      </c>
      <c r="J50" s="26" t="s">
        <v>1896</v>
      </c>
      <c r="K50" s="77" t="s">
        <v>2502</v>
      </c>
      <c r="L50" s="77" t="s">
        <v>2503</v>
      </c>
      <c r="M50" s="64" t="s">
        <v>1526</v>
      </c>
      <c r="N50" s="65" t="s">
        <v>2490</v>
      </c>
      <c r="O50" s="63">
        <v>45318</v>
      </c>
      <c r="P50" s="64" t="s">
        <v>1899</v>
      </c>
      <c r="Q50" s="34"/>
      <c r="R50" s="34"/>
      <c r="S50" s="87"/>
      <c r="T50" s="34"/>
      <c r="U50" s="34"/>
      <c r="V50" s="34"/>
      <c r="W50" s="34"/>
      <c r="X50" s="88"/>
      <c r="Y50" s="34"/>
      <c r="Z50" s="34"/>
      <c r="AA50" s="88"/>
      <c r="AB50" s="34"/>
      <c r="AC50" s="88"/>
      <c r="AD50" s="34"/>
      <c r="AE50" s="88"/>
      <c r="AF50" s="104"/>
      <c r="AG50" s="34"/>
      <c r="AH50" s="65" t="s">
        <v>1579</v>
      </c>
      <c r="AI50" s="34"/>
      <c r="AJ50" s="63">
        <v>45355</v>
      </c>
      <c r="AK50" s="34"/>
      <c r="AL50" s="34"/>
      <c r="AM50" s="88"/>
      <c r="AN50" s="88"/>
      <c r="AO50" s="88"/>
      <c r="AP50" s="34"/>
    </row>
    <row r="51" s="9" customFormat="1" ht="297" customHeight="1" spans="1:42">
      <c r="A51" s="49">
        <v>32</v>
      </c>
      <c r="B51" s="50" t="s">
        <v>270</v>
      </c>
      <c r="C51" s="51" t="s">
        <v>1901</v>
      </c>
      <c r="D51" s="52" t="s">
        <v>1902</v>
      </c>
      <c r="E51" s="53">
        <v>1250</v>
      </c>
      <c r="F51" s="53">
        <v>1250</v>
      </c>
      <c r="G51" s="53"/>
      <c r="H51" s="24">
        <f t="shared" si="0"/>
        <v>0</v>
      </c>
      <c r="I51" s="78" t="s">
        <v>192</v>
      </c>
      <c r="J51" s="51" t="s">
        <v>274</v>
      </c>
      <c r="K51" s="79"/>
      <c r="L51" s="80" t="s">
        <v>2504</v>
      </c>
      <c r="M51" s="80" t="s">
        <v>1526</v>
      </c>
      <c r="N51" s="81" t="s">
        <v>1527</v>
      </c>
      <c r="O51" s="82">
        <v>45328</v>
      </c>
      <c r="P51" s="80" t="s">
        <v>1905</v>
      </c>
      <c r="Q51" s="79" t="s">
        <v>1906</v>
      </c>
      <c r="R51" s="53" t="s">
        <v>165</v>
      </c>
      <c r="S51" s="95" t="s">
        <v>165</v>
      </c>
      <c r="T51" s="81" t="s">
        <v>1527</v>
      </c>
      <c r="U51" s="53"/>
      <c r="V51" s="53" t="s">
        <v>165</v>
      </c>
      <c r="W51" s="53" t="s">
        <v>165</v>
      </c>
      <c r="X51" s="53"/>
      <c r="Y51" s="53"/>
      <c r="Z51" s="53"/>
      <c r="AA51" s="113" t="s">
        <v>2499</v>
      </c>
      <c r="AB51" s="82">
        <v>45344</v>
      </c>
      <c r="AC51" s="114" t="s">
        <v>1908</v>
      </c>
      <c r="AD51" s="82">
        <v>45365</v>
      </c>
      <c r="AE51" s="115">
        <v>45369</v>
      </c>
      <c r="AF51" s="116" t="s">
        <v>1909</v>
      </c>
      <c r="AG51" s="53" t="s">
        <v>1910</v>
      </c>
      <c r="AH51" s="81" t="s">
        <v>2505</v>
      </c>
      <c r="AI51" s="53">
        <v>1049.086361</v>
      </c>
      <c r="AJ51" s="53"/>
      <c r="AK51" s="53"/>
      <c r="AL51" s="53"/>
      <c r="AM51" s="121"/>
      <c r="AN51" s="121"/>
      <c r="AO51" s="121"/>
      <c r="AP51" s="121"/>
    </row>
    <row r="52" ht="297" customHeight="1" spans="1:42">
      <c r="A52" s="25">
        <v>33</v>
      </c>
      <c r="B52" s="31" t="s">
        <v>251</v>
      </c>
      <c r="C52" s="26" t="s">
        <v>252</v>
      </c>
      <c r="D52" s="32" t="s">
        <v>1920</v>
      </c>
      <c r="E52" s="34">
        <v>83</v>
      </c>
      <c r="F52" s="34">
        <v>83</v>
      </c>
      <c r="G52" s="34"/>
      <c r="H52" s="24">
        <f t="shared" si="0"/>
        <v>0</v>
      </c>
      <c r="I52" s="26" t="s">
        <v>151</v>
      </c>
      <c r="J52" s="26" t="s">
        <v>152</v>
      </c>
      <c r="K52" s="25"/>
      <c r="L52" s="64" t="s">
        <v>2506</v>
      </c>
      <c r="M52" s="64" t="s">
        <v>1526</v>
      </c>
      <c r="N52" s="83" t="s">
        <v>2490</v>
      </c>
      <c r="O52" s="63">
        <v>45350</v>
      </c>
      <c r="P52" s="64" t="s">
        <v>1922</v>
      </c>
      <c r="Q52" s="25" t="s">
        <v>1923</v>
      </c>
      <c r="R52" s="34"/>
      <c r="S52" s="87"/>
      <c r="T52" s="34"/>
      <c r="U52" s="34"/>
      <c r="V52" s="34"/>
      <c r="W52" s="34"/>
      <c r="X52" s="34"/>
      <c r="Y52" s="34"/>
      <c r="Z52" s="34"/>
      <c r="AA52" s="88"/>
      <c r="AB52" s="34"/>
      <c r="AC52" s="88"/>
      <c r="AD52" s="34"/>
      <c r="AE52" s="88"/>
      <c r="AF52" s="104"/>
      <c r="AG52" s="34"/>
      <c r="AH52" s="34"/>
      <c r="AI52" s="34"/>
      <c r="AJ52" s="34"/>
      <c r="AK52" s="34"/>
      <c r="AL52" s="34"/>
      <c r="AM52" s="88"/>
      <c r="AN52" s="88"/>
      <c r="AO52" s="88"/>
      <c r="AP52" s="88"/>
    </row>
    <row r="53" ht="409" customHeight="1" spans="1:42">
      <c r="A53" s="25">
        <v>34</v>
      </c>
      <c r="B53" s="31" t="s">
        <v>264</v>
      </c>
      <c r="C53" s="54" t="s">
        <v>1925</v>
      </c>
      <c r="D53" s="55" t="s">
        <v>2507</v>
      </c>
      <c r="E53" s="34">
        <v>176</v>
      </c>
      <c r="F53" s="34">
        <v>176</v>
      </c>
      <c r="G53" s="34"/>
      <c r="H53" s="24">
        <f t="shared" si="0"/>
        <v>0</v>
      </c>
      <c r="I53" s="54" t="s">
        <v>266</v>
      </c>
      <c r="J53" s="54" t="s">
        <v>1927</v>
      </c>
      <c r="K53" s="25"/>
      <c r="L53" s="64" t="s">
        <v>2508</v>
      </c>
      <c r="M53" s="64" t="s">
        <v>1526</v>
      </c>
      <c r="N53" s="83" t="s">
        <v>1527</v>
      </c>
      <c r="O53" s="34"/>
      <c r="P53" s="34"/>
      <c r="Q53" s="34"/>
      <c r="R53" s="34"/>
      <c r="S53" s="34"/>
      <c r="T53" s="34"/>
      <c r="U53" s="34"/>
      <c r="V53" s="34"/>
      <c r="W53" s="34"/>
      <c r="X53" s="34"/>
      <c r="Y53" s="34"/>
      <c r="Z53" s="34"/>
      <c r="AA53" s="88"/>
      <c r="AB53" s="34"/>
      <c r="AC53" s="88"/>
      <c r="AD53" s="34"/>
      <c r="AE53" s="88"/>
      <c r="AF53" s="34"/>
      <c r="AG53" s="34"/>
      <c r="AH53" s="34"/>
      <c r="AI53" s="34"/>
      <c r="AJ53" s="34"/>
      <c r="AK53" s="34"/>
      <c r="AL53" s="34"/>
      <c r="AM53" s="88"/>
      <c r="AN53" s="88"/>
      <c r="AO53" s="88"/>
      <c r="AP53" s="88"/>
    </row>
    <row r="54" ht="409" customHeight="1" spans="1:42">
      <c r="A54" s="25">
        <v>35</v>
      </c>
      <c r="B54" s="31" t="s">
        <v>257</v>
      </c>
      <c r="C54" s="54" t="s">
        <v>1936</v>
      </c>
      <c r="D54" s="55" t="s">
        <v>2509</v>
      </c>
      <c r="E54" s="34">
        <v>266</v>
      </c>
      <c r="F54" s="34">
        <v>266</v>
      </c>
      <c r="G54" s="34"/>
      <c r="H54" s="24">
        <f t="shared" si="0"/>
        <v>0</v>
      </c>
      <c r="I54" s="54" t="s">
        <v>260</v>
      </c>
      <c r="J54" s="54" t="s">
        <v>268</v>
      </c>
      <c r="K54" s="25"/>
      <c r="L54" s="64" t="s">
        <v>2508</v>
      </c>
      <c r="M54" s="64" t="s">
        <v>1526</v>
      </c>
      <c r="N54" s="83" t="s">
        <v>1527</v>
      </c>
      <c r="O54" s="34"/>
      <c r="P54" s="34"/>
      <c r="Q54" s="34"/>
      <c r="R54" s="34"/>
      <c r="S54" s="34"/>
      <c r="T54" s="34"/>
      <c r="U54" s="34"/>
      <c r="V54" s="34"/>
      <c r="W54" s="34"/>
      <c r="X54" s="34"/>
      <c r="Y54" s="34"/>
      <c r="Z54" s="34"/>
      <c r="AA54" s="88"/>
      <c r="AB54" s="34"/>
      <c r="AC54" s="88"/>
      <c r="AD54" s="34"/>
      <c r="AE54" s="88"/>
      <c r="AF54" s="34"/>
      <c r="AG54" s="34"/>
      <c r="AH54" s="34"/>
      <c r="AI54" s="34"/>
      <c r="AJ54" s="34"/>
      <c r="AK54" s="34"/>
      <c r="AL54" s="34"/>
      <c r="AM54" s="88"/>
      <c r="AN54" s="88"/>
      <c r="AO54" s="88"/>
      <c r="AP54" s="88"/>
    </row>
    <row r="55" ht="297" customHeight="1"/>
  </sheetData>
  <mergeCells count="29">
    <mergeCell ref="A1:AP1"/>
    <mergeCell ref="M2:AN2"/>
    <mergeCell ref="A4:D4"/>
    <mergeCell ref="A2:A3"/>
    <mergeCell ref="A14:A15"/>
    <mergeCell ref="A16:A20"/>
    <mergeCell ref="A32:A37"/>
    <mergeCell ref="A38:A43"/>
    <mergeCell ref="B2:B3"/>
    <mergeCell ref="B14:B15"/>
    <mergeCell ref="B16:B20"/>
    <mergeCell ref="B32:B37"/>
    <mergeCell ref="B38:B43"/>
    <mergeCell ref="C2:C3"/>
    <mergeCell ref="C14:C15"/>
    <mergeCell ref="C16:C20"/>
    <mergeCell ref="C32:C37"/>
    <mergeCell ref="C38:C43"/>
    <mergeCell ref="D2:D3"/>
    <mergeCell ref="E2:E3"/>
    <mergeCell ref="F2:F3"/>
    <mergeCell ref="G2:G3"/>
    <mergeCell ref="H2:H3"/>
    <mergeCell ref="I2:I3"/>
    <mergeCell ref="J2:J3"/>
    <mergeCell ref="K2:K3"/>
    <mergeCell ref="L2:L3"/>
    <mergeCell ref="AO2:AO3"/>
    <mergeCell ref="AP2:AP3"/>
  </mergeCells>
  <conditionalFormatting sqref="C13">
    <cfRule type="duplicateValues" dxfId="0" priority="10"/>
  </conditionalFormatting>
  <conditionalFormatting sqref="B25">
    <cfRule type="duplicateValues" dxfId="0" priority="8"/>
  </conditionalFormatting>
  <conditionalFormatting sqref="C25">
    <cfRule type="duplicateValues" dxfId="0" priority="9"/>
  </conditionalFormatting>
  <conditionalFormatting sqref="B51">
    <cfRule type="duplicateValues" dxfId="0" priority="6"/>
  </conditionalFormatting>
  <conditionalFormatting sqref="C51">
    <cfRule type="duplicateValues" dxfId="0" priority="7"/>
  </conditionalFormatting>
  <conditionalFormatting sqref="B52:C52">
    <cfRule type="duplicateValues" dxfId="0" priority="4"/>
  </conditionalFormatting>
  <conditionalFormatting sqref="D52">
    <cfRule type="duplicateValues" dxfId="0" priority="3"/>
  </conditionalFormatting>
  <conditionalFormatting sqref="B53:C53">
    <cfRule type="duplicateValues" dxfId="0" priority="2"/>
  </conditionalFormatting>
  <conditionalFormatting sqref="B54:C54">
    <cfRule type="duplicateValues" dxfId="0" priority="1"/>
  </conditionalFormatting>
  <conditionalFormatting sqref="B45:C50">
    <cfRule type="expression" dxfId="1" priority="12">
      <formula>AND(SUMPRODUCT(IFERROR(1*(($B$45:$C$50&amp;"x")=(B45&amp;"x")),0))&gt;1,NOT(ISBLANK(B45)))</formula>
    </cfRule>
  </conditionalFormatting>
  <hyperlinks>
    <hyperlink ref="S40" r:id="rId1" display="http://www.ccgp-xinjiang.gov.cn/site/detail?categoryCode=ZcyAnnouncement&amp;parentId=3661&amp;articleId=cADemAaHOP43ibv1x9xOig==&amp;utm=site.site-PC-42169.1045-pc-wsg-mainSearchPage-front.1.be12fad0e66e11eebfda5f4a09d8c66b" tooltip="http://www.ccgp-xinjiang.gov.cn/site/detail?categoryCode=ZcyAnnouncement&amp;parentId=3661&amp;articleId=cADemAaHOP43ibv1x9xOig==&amp;utm=site.site-PC-42169.1045-pc-wsg-mainSearchPage-front.1.be12fad0e66e11eebfda5f4a09d8c66b"/>
    <hyperlink ref="S8" r:id="rId2" display="http://www.ccgp-xinjiang.gov.cn/site/detail?categoryCode=ZcyAnnouncement&amp;parentId=3661&amp;articleId=z/tjAiKQ1V/8UZ93TMMCrg==&amp;utm=site.site-PC-42169.1045-pc-wsg-mainSearchPage-front.1.14e49700bb5a11ee8400872d0f2c803a"/>
    <hyperlink ref="S6" r:id="rId3" display="http://www.ccgp-xinjiang.gov.cn/site/detail?categoryCode=ZcyAnnouncement&amp;parentId=3661&amp;articleId=CM/qTAucAIbSf72+5iSU/w==&amp;utm=site.site-PC-42169.1045-pc-wsg-mainSearchPage-front.2.14e49700bb5a11ee8400872d0f2c803a"/>
    <hyperlink ref="S20" r:id="rId4" display="http://www.ccgp-xinjiang.gov.cn/site/detail?parentId=3661&amp;articleId=VeGLKi8Uv56M/SvgJBCsWA==&amp;utm=site.site-PC-42166.1024-pc-wsg-secondLevelPage-front.19.7df9eea0c0b111eebaac919c595a9b38"/>
    <hyperlink ref="S45" r:id="rId5" display="http://www.ccgp-xinjiang.gov.cn/site/detail?parentId=3661&amp;articleId=gWUcjmk6KWUbNZ6xjqdU3Q==&amp;utm=site.site-PC-42166.1024-pc-wsg-secondLevelPage-front.2.f77e0af0bd9a11ee947d63c19f9e9543" tooltip="http://www.ccgp-xinjiang.gov.cn/site/detail?parentId=3661&amp;articleId=gWUcjmk6KWUbNZ6xjqdU3Q==&amp;utm=site.site-PC-42166.1024-pc-wsg-secondLevelPage-front.2.f77e0af0bd9a11ee947d63c19f9e9543"/>
    <hyperlink ref="S10" r:id="rId6" display="http://www.ccgp-xinjiang.gov.cn/site/detail?parentId=3661&amp;articleId=R84W7gQOmnv5Zeft7pAytg==&amp;utm=site.site-PC-42166.1024-pc-wsg-secondLevelPage-front.3.0c2b02f0bd9b11ee8f004ba04257bcd3"/>
    <hyperlink ref="S47" r:id="rId7"/>
    <hyperlink ref="S48" r:id="rId8" display="http://www.ccgp-xinjiang.gov.cn/luban/detail?parentId=3661&amp;articleId=aMUPgfQe6iZyCUYia8chVA==&amp;utm=app-announcement-front.189f5f89.0.0.95f48d50c41a11eebfe6333df37b0173"/>
    <hyperlink ref="AC8" r:id="rId9" display="http://www.ccgp-xinjiang.gov.cn/site/detail?categoryCode=ZcyAnnouncement&amp;parentId=3661&amp;articleId=2BvWlqyZqdeivf4+XQxDHw==&amp;utm=site.site-PC-42169.1045-pc-wsg-mainSearchPage-front.16.0bf5c6d0e5d711eea6cd0d3b07b580e3" tooltip="http://www.ccgp-xinjiang.gov.cn/site/detail?categoryCode=ZcyAnnouncement&amp;parentId=3661&amp;articleId=2BvWlqyZqdeivf4+XQxDHw==&amp;utm=site.site-PC-42169.1045-pc-wsg-mainSearchPage-front.16.0bf5c6d0e5d711eea6cd0d3b07b580e3"/>
    <hyperlink ref="AC11" r:id="rId10" display="http://www.ggzykashi.cn/jyxx/001008/001008001/20240207/ce78a4cf-c088-4f4d-9100-070704070438.html"/>
    <hyperlink ref="AC17" r:id="rId11" display="http://www.ccgp-xinjiang.gov.cn/site/detail?parentId=3661&amp;articleId=seM9/q52xmpaJEM8nFHEaQ==&amp;utm=site.site-PC-42166.1024-pc-wsg-secondLevelPage-front.1.6f92ce40c70511eeb2234b52cab69d2c"/>
    <hyperlink ref="AC5" r:id="rId12" display="http://www.ggzykashi.cn/jyxx/001001/001001001/20240308/66b1a908-6db9-4e18-bd04-7d8724ff15bd.html" tooltip="http://www.ggzykashi.cn/jyxx/001001/001001001/20240308/66b1a908-6db9-4e18-bd04-7d8724ff15bd.html"/>
    <hyperlink ref="AC6" r:id="rId13" display="http://www.ccgp-xinjiang.gov.cn/site/detail?categoryCode=ZcyAnnouncement&amp;parentId=3661&amp;articleId=I0OytFmue5GiLNq+ZzA4Fw==&amp;utm=site.site-PC-42169.1045-pc-wsg-mainSearchPage-front.2.0bf5c6d0e5d711eea6cd0d3b07b580e3" tooltip="http://www.ccgp-xinjiang.gov.cn/site/detail?categoryCode=ZcyAnnouncement&amp;parentId=3661&amp;articleId=I0OytFmue5GiLNq+ZzA4Fw==&amp;utm=site.site-PC-42169.1045-pc-wsg-mainSearchPage-front.2.0bf5c6d0e5d711eea6cd0d3b07b580e3"/>
    <hyperlink ref="AF6" r:id="rId14" display="http://www.ccgp-xinjiang.gov.cn/site/detail?categoryCode=ZcyAnnouncement&amp;parentId=3661&amp;articleId=hoAR4DPktj4hqQHztnGOFw==&amp;utm=site.site-PC-42169.1045-pc-wsg-mainSearchPage-front.2.0bf5c6d0e5d711eea6cd0d3b07b580e3"/>
    <hyperlink ref="AF7" r:id="rId15" display="http://www.ggzykashi.cn/jyxx/001008/001008004/20240318/a54ea0c4-24df-482b-83e5-c7d381870f82.html"/>
    <hyperlink ref="AC7" r:id="rId16" display="http://www.ggzykashi.cn/jyxx/001008/001008001/20240220/eae81dbe-540f-4572-8547-1e2ea3e99906.html"/>
    <hyperlink ref="AF8" r:id="rId17" display="http://www.ccgp-xinjiang.gov.cn/site/detail?categoryCode=ZcyAnnouncement&amp;parentId=3661&amp;articleId=sFQJ4YPMGIIhY/kVAinnJw==&amp;utm=site.site-PC-42169.1045-pc-wsg-mainSearchPage-front.16.0bf5c6d0e5d711eea6cd0d3b07b580e3"/>
    <hyperlink ref="AF11" r:id="rId18" display="http://www.ggzykashi.cn/jyxx/001008/001008004/20240308/1170c1a9-545a-4464-9957-5186555d764a.html"/>
    <hyperlink ref="AC12" r:id="rId19" display="http://www.ggzykashi.cn/jyxx/001008/001008001/20240206/ad24f3f8-e339-4592-89a3-a2fd88587861.html"/>
    <hyperlink ref="AF12" r:id="rId20" display="http://www.ggzykashi.cn/jyxx/001008/001008004/20240306/fc7f26b4-4931-44d6-83d9-3fee7d9ac5d3.html"/>
    <hyperlink ref="AC14" r:id="rId21" display="http://www.ggzykashi.cn/jyxx/001001/001001001/20240308/6f307c4b-452a-4eac-a398-cb287341af70.html"/>
    <hyperlink ref="AC16" r:id="rId22" display="http://www.ggzykashi.cn/jyxx/001001/001001001/20240229/9e5d74b9-4489-4307-b463-5cbc6417aa8e.html"/>
    <hyperlink ref="AF17" r:id="rId23" display="http://www.ccgp-xinjiang.gov.cn/site/detail?parentId=3661&amp;articleId=GS7EZFFcv37uai8pKMo3iA==&amp;utm=site.site-PC-42166.1024-pc-wsg-secondLevelPage-front.11.c4a30930e2ae11ee992cd91aea0a3021"/>
    <hyperlink ref="AC18" r:id="rId24" display="http://www.ggzykashi.cn/jyxx/001001/001001001/20240305/cc5cf207-e12c-4475-9ed0-09c0a5e80c04.html"/>
    <hyperlink ref="AC19" r:id="rId25" display="http://www.ggzykashi.cn/jyxx/001001/001001001/20240229/bc11d416-fd18-4aed-b953-c1aa9dce4979.html"/>
    <hyperlink ref="AC21" r:id="rId26" display="http://www.ggzykashi.cn/jyxx/001001/001001001/20240229/40acfd15-a2ae-43d6-92a0-8518e47b697c.html"/>
    <hyperlink ref="AC22" r:id="rId27" display="http://www.ggzykashi.cn/jyxx/001001/001001001/20240304/a1c1ccb3-848a-4f39-9838-5a4e5f63a18b.html" tooltip="http://www.ggzykashi.cn/jyxx/001001/001001001/20240304/a1c1ccb3-848a-4f39-9838-5a4e5f63a18b.html"/>
    <hyperlink ref="AC24" r:id="rId28" display="http://www.ggzykashi.cn/jyxx/001003/001003001/20240223/21d0b7c8-b028-42e9-abd8-40861a3fcd68.html"/>
    <hyperlink ref="AC26" r:id="rId29" display="http://www.ggzykashi.cn/jyxx/001001/001001001/20240308/6d64a7d0-d853-4bb8-a330-c92047568b20.html"/>
    <hyperlink ref="AC29" r:id="rId30" display="http://www.ggzykashi.cn/jyxx/001008/001008001/20240222/1ab0dfa7-3caf-44b1-917d-b2215972314a.html&#10;http://www.ggzykashi.cn/jyxx/001001/001001001/20240305/8794cc7f-d45e-491b-bdbb-90240e438445.html&#10;http://www.ggzykashi.cn/jyxx/001001/001001001/20240305/b9bc276b-46f2-4d04-9f21-047dfcba4202.html"/>
    <hyperlink ref="AF29" r:id="rId31" display="http://www.ggzykashi.cn/jyxx/001008/001008004/20240318/e83b539b-bc1f-48d8-b8e8-14e1383b3cd3.html" tooltip="http://www.ggzykashi.cn/jyxx/001008/001008004/20240318/e83b539b-bc1f-48d8-b8e8-14e1383b3cd3.html"/>
    <hyperlink ref="AC30" r:id="rId32" display="http://www.ggzykashi.cn/jyxx/001001/001001001/20240229/444cf3dd-b820-473c-a4ee-fe779de77256.html&#10;http://www.ccgp-xinjiang.gov.cn/site/detail?parentId=3661&amp;articleId=i2L4uan/IzWxFdMK3o8aCg==&amp;utm=site.site-PC-42166.1024-pc-wsg-secondLevelPage-front.1.b3680ac0e11f11ee8af3f364c7a7ef60"/>
    <hyperlink ref="AC31" r:id="rId33" display="http://www.ggzykashi.cn/jyx%20x/001002/001002001/20240227/e7fe869f-2452-493d-ac3d-5971a7f593c4.html"/>
    <hyperlink ref="AC32" r:id="rId34" display="http://www.ggzykashi.cn/jyxx/001001/001001001/20240207/81139db7-08ef-4d27-a122-4ca198f792b4.html"/>
    <hyperlink ref="AF32" r:id="rId35" display="http://www.ggzykashi.cn/jyxx/001001/001001004/20240311/328523ea-b859-4ac8-a8c4-46b5118c7f14.html"/>
    <hyperlink ref="AC33" r:id="rId36" display="http://www.ggzykashi.cn/jyxx/001001/001001001/20240207/c93d9ba7-ad79-4b84-baf3-b8b79bdbe90d.html"/>
    <hyperlink ref="AC34" r:id="rId37" display="http://www.ggzykashi.cn/jyxx/001001/001001001/20240208/dc3a26b4-2779-4038-a89a-75341394dfb3.html"/>
    <hyperlink ref="AF34" r:id="rId38" display="http://www.ggzykashi.cn/jyxx/001001/001001003/20240312/55cfb2b5-3c57-4497-8038-f293a2dc61a6.html"/>
    <hyperlink ref="S35" r:id="rId39" display="http://www.ccgp-xinjiang.gov.cn/site/detail?parentId=3661&amp;articleId=Qlmm/4pNtm+uY16BDRqoJQ==&amp;utm=site.site-PC-42166.1024-pc-wsg-secondLevelPage-front.1.655f7e50bb5711ee86cc0d12f0d9ca66"/>
    <hyperlink ref="AC35" r:id="rId40" display="http://www.ggzykashi.cn/jyxx/001001/001001001/20240209/3ede1663-944f-46e5-bf0d-dc995d10094a.html"/>
    <hyperlink ref="AF35" r:id="rId41" display="http://www.ggzykashi.cn/jyxx/001001/001001003/20240311/e0040283-3ae8-4cd7-99af-eae13e15ff53.html"/>
    <hyperlink ref="AC36" r:id="rId42" display="http://www.ggzykashi.cn/jyxx/001001/001001001/20240220/d29e723b-f786-4c42-a845-3246ed526b87.html"/>
    <hyperlink ref="AC37" r:id="rId43" display="http://www.ggzykashi.cn/jyxx/001001/001001001/20240207/df14d8d5-3867-4039-9d5a-d780aa96f668.html"/>
    <hyperlink ref="AF37" r:id="rId44" display="http://www.ggzykashi.cn/jyxx/001001/001001004/20240308/77bbff58-282d-4ed6-b905-56cb329e23a1.html"/>
    <hyperlink ref="S38" r:id="rId45" display="http://www.ccgp-xinjiang.gov.cn/site/detail?parentId=3661&amp;articleId=zEbiQpMeSh6Ct5mNqLqAIQ==&amp;utm=site.site-PC-42166.1024-pc-wsg-secondLevelPage-front.1.72cc2f00c0bd11eeb36aab028ea6f0fd"/>
    <hyperlink ref="T39" r:id="rId46" display="http://www.ccgp-xinjiang.gov.cn/site/detail?parentId=3661&amp;articleId=UCmXdI34GrRL+UFGITJmWQ==&amp;utm=site.site-PC-42166.1024-pc-wsg-secondLevelPage-front.3.7cd53870d13e11eea1be259a46221578"/>
    <hyperlink ref="S41" r:id="rId7" display="https://www.zcygov.cn/pandora-index/#/purchase-intention/detail?id=34076"/>
    <hyperlink ref="S42" r:id="rId47" display="http://www.ccgp-xinjiang.gov.cn/site/detail?parentId=3661&amp;articleId=XhebiWW50eW7bVUVn0wT5g==&amp;utm=site.site-PC-42166.1024-pc-wsg-secondLevelPage-front.11.5d5d8e40c3ea11ee9032ffc50de9f0c8"/>
    <hyperlink ref="AC42" r:id="rId48" display="http://www.ccgp-xinjiang.gov.cn/site/detail?parentId=3661&amp;articleId=mUAMfCpeIWdeS0fbqZn5Ow==&amp;utm=site.site-PC-42166.1024-pc-wsg-secondLevelPage-front.2.dbf8b880d77511eebfe5934cfea4f326"/>
    <hyperlink ref="AF42" r:id="rId49" display="http://www.ccgp-xinjiang.gov.cn/site/detail?parentId=3661&amp;articleId=2cHW/Uc1W9I6TD8dHBPE1w==&amp;utm=site.site-PC-42166.1024-pc-wsg-secondLevelPage-front.7.06f44b70e04611eeaa51c9085b697f7a"/>
    <hyperlink ref="S43" r:id="rId50" display="/"/>
    <hyperlink ref="AF44" r:id="rId51" display="http://www.ccgp-xinjiang.gov.cn/site/detail?categoryCode=ZcyAnnouncement&amp;parentId=3661&amp;articleId=sB/K4hoE91LKyPXJfCDbjw==&amp;utm=site.site-PC-42169.1045-pc-wsg-mainSearchPage-front.1.b5584d20e67111eebefe57c9b576752c"/>
    <hyperlink ref="AC44" r:id="rId52" display="http://www.ccgp-xinjiang.gov.cn/site/detail?categoryCode=ZcyAnnouncement&amp;parentId=3661&amp;articleId=tBlP6MJL4BPqmA/HK08aGQ==&amp;utm=site.site-PC-42169.1045-pc-wsg-mainSearchPage-front.1.b5584d20e67111eebefe57c9b576752c"/>
    <hyperlink ref="S44" r:id="rId53" display="http://www.ccgp-xinjiang.gov.cn/luban/detail?parentId=3661&amp;articleId=v0336FkGXB3P/edchcqOPg==&amp;utm=app-announcement-front.189f5f89.0.0.95f48d50c41a11eebfe6333df37b0173"/>
    <hyperlink ref="AC48" r:id="rId54" display="http://www.ccgp-xinjiang.gov.cn/site/detail?categoryCode=ZcyAnnouncement&amp;parentId=3661&amp;articleId=7DW9rmF0H++H75GbZzohvA==&amp;utm=site.site-PC-42169.1045-pc-wsg-mainSearchPage-front.2.7fa32590e67311ee8f1ed3573423d396"/>
    <hyperlink ref="AF48" r:id="rId55" display="http://www.ccgp-xinjiang.gov.cn/site/detail?categoryCode=ZcyAnnouncement&amp;parentId=3661&amp;articleId=JIci9WtvN2kcJwwgzyQLGg==&amp;utm=site.site-PC-42169.1045-pc-wsg-mainSearchPage-front.2.7fa32590e67311ee8f1ed3573423d396"/>
    <hyperlink ref="AF51" r:id="rId56" display="http://www.ggzykashi.cn/jyxx/001003/001003004/20240318/9cb0a75f-925b-4e16-857e-07e05ecae61e.html"/>
    <hyperlink ref="AC51" r:id="rId57" display="http://www.ggzykashi.cn/jyxx/001003/001003001/20240222/cfa80234-26f4-4b15-b6a7-24c25e40c79a.html"/>
    <hyperlink ref="AC20" r:id="rId58" display="http://www.ccgp-xinjiang.gov.cn/site/detail?categoryCode=ZcyAnnouncement&amp;parentId=3661&amp;articleId=kPIcWMagf7DDG3ZYSwrQpA==&amp;utm=site.site-PC-42169.1045-pc-wsg-mainSearchPage-front.46.7fa32590e67311ee8f1ed3573423d396"/>
  </hyperlinks>
  <pageMargins left="0.314583333333333" right="0.196527777777778" top="0.393055555555556" bottom="0.0784722222222222" header="0.393055555555556" footer="0.314583333333333"/>
  <pageSetup paperSize="8" scale="34"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6"/>
  <sheetViews>
    <sheetView workbookViewId="0">
      <selection activeCell="H4" sqref="H4"/>
    </sheetView>
  </sheetViews>
  <sheetFormatPr defaultColWidth="8.88888888888889" defaultRowHeight="14.4" outlineLevelRow="5" outlineLevelCol="2"/>
  <cols>
    <col min="1" max="1" width="81.6666666666667" customWidth="1"/>
    <col min="2" max="2" width="11.7777777777778" customWidth="1"/>
    <col min="3" max="3" width="11.7777777777778"/>
  </cols>
  <sheetData>
    <row r="2" spans="1:3">
      <c r="A2" t="s">
        <v>2510</v>
      </c>
      <c r="B2">
        <v>184.551704</v>
      </c>
      <c r="C2">
        <f>B2*0.3</f>
        <v>55.3655112</v>
      </c>
    </row>
    <row r="3" spans="1:3">
      <c r="A3" t="s">
        <v>2511</v>
      </c>
      <c r="B3">
        <v>989.533558</v>
      </c>
      <c r="C3">
        <f>B3*0.3</f>
        <v>296.8600674</v>
      </c>
    </row>
    <row r="4" spans="2:3">
      <c r="B4">
        <v>51.803049</v>
      </c>
      <c r="C4">
        <f>B4*0.3</f>
        <v>15.5409147</v>
      </c>
    </row>
    <row r="5" spans="1:2">
      <c r="A5" t="s">
        <v>2512</v>
      </c>
      <c r="B5">
        <v>382.264038</v>
      </c>
    </row>
    <row r="6" spans="2:2">
      <c r="B6">
        <f>SUM(B2:B5)</f>
        <v>1608.152349</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84"/>
  <sheetViews>
    <sheetView zoomScale="40" zoomScaleNormal="40" workbookViewId="0">
      <pane xSplit="6" ySplit="4" topLeftCell="G5" activePane="bottomRight" state="frozen"/>
      <selection/>
      <selection pane="topRight"/>
      <selection pane="bottomLeft"/>
      <selection pane="bottomRight" activeCell="H2" sqref="H2:H4"/>
    </sheetView>
  </sheetViews>
  <sheetFormatPr defaultColWidth="7" defaultRowHeight="13.8"/>
  <cols>
    <col min="1" max="1" width="6.88888888888889" style="125" customWidth="1"/>
    <col min="2" max="2" width="13.6481481481481" style="125" customWidth="1"/>
    <col min="3" max="3" width="25.9259259259259" style="125" customWidth="1"/>
    <col min="4" max="4" width="11.8148148148148" style="125" customWidth="1"/>
    <col min="5" max="5" width="12.3611111111111" style="125" customWidth="1"/>
    <col min="6" max="6" width="10.7037037037037" style="125" customWidth="1"/>
    <col min="7" max="7" width="64.1666666666667" style="125" customWidth="1"/>
    <col min="8" max="8" width="15.3240740740741" style="125" customWidth="1"/>
    <col min="9" max="9" width="126.861111111111" style="125" customWidth="1"/>
    <col min="10" max="10" width="12.6481481481481" style="125" customWidth="1"/>
    <col min="11" max="11" width="15" style="125" customWidth="1"/>
    <col min="12" max="13" width="23.6111111111111" style="125" customWidth="1"/>
    <col min="14" max="14" width="22.5" style="125" customWidth="1"/>
    <col min="15" max="15" width="11.5" style="125" customWidth="1"/>
    <col min="16" max="16" width="14.1666666666667" style="125" customWidth="1"/>
    <col min="17" max="17" width="14.7222222222222" style="125" customWidth="1"/>
    <col min="18" max="18" width="16.9444444444444" style="125" customWidth="1"/>
    <col min="19" max="19" width="14.4444444444444" style="125" customWidth="1"/>
    <col min="20" max="20" width="17.7777777777778" style="125" customWidth="1"/>
    <col min="21" max="21" width="21.1111111111111" style="125" customWidth="1"/>
    <col min="22" max="22" width="18.4166666666667" style="125" customWidth="1"/>
    <col min="23" max="23" width="18.0555555555556" style="125" customWidth="1"/>
    <col min="24" max="24" width="16.2962962962963" style="125" customWidth="1"/>
    <col min="25" max="25" width="90.2592592592593" style="125" customWidth="1"/>
    <col min="26" max="26" width="25" style="125" customWidth="1"/>
    <col min="27" max="16154" width="7" style="125" customWidth="1"/>
    <col min="16155" max="16384" width="7" style="125"/>
  </cols>
  <sheetData>
    <row r="1" s="125" customFormat="1" ht="70" customHeight="1" spans="1:26">
      <c r="A1" s="649" t="s">
        <v>532</v>
      </c>
      <c r="B1" s="649"/>
      <c r="C1" s="649"/>
      <c r="D1" s="649"/>
      <c r="E1" s="649"/>
      <c r="F1" s="649"/>
      <c r="G1" s="649"/>
      <c r="H1" s="649"/>
      <c r="I1" s="649"/>
      <c r="J1" s="649"/>
      <c r="K1" s="649"/>
      <c r="L1" s="649"/>
      <c r="M1" s="649"/>
      <c r="N1" s="649"/>
      <c r="O1" s="649"/>
      <c r="P1" s="649"/>
      <c r="Q1" s="649"/>
      <c r="R1" s="649"/>
      <c r="S1" s="649"/>
      <c r="T1" s="649"/>
      <c r="U1" s="649"/>
      <c r="V1" s="649"/>
      <c r="W1" s="649"/>
      <c r="X1" s="649"/>
      <c r="Y1" s="649"/>
      <c r="Z1" s="649"/>
    </row>
    <row r="2" s="425" customFormat="1" ht="26.4" spans="1:26">
      <c r="A2" s="154" t="s">
        <v>1</v>
      </c>
      <c r="B2" s="154" t="s">
        <v>2</v>
      </c>
      <c r="C2" s="154" t="s">
        <v>3</v>
      </c>
      <c r="D2" s="154" t="s">
        <v>4</v>
      </c>
      <c r="E2" s="154" t="s">
        <v>5</v>
      </c>
      <c r="F2" s="154" t="s">
        <v>6</v>
      </c>
      <c r="G2" s="154" t="s">
        <v>7</v>
      </c>
      <c r="H2" s="650" t="s">
        <v>8</v>
      </c>
      <c r="I2" s="154" t="s">
        <v>9</v>
      </c>
      <c r="J2" s="154" t="s">
        <v>10</v>
      </c>
      <c r="K2" s="154" t="s">
        <v>11</v>
      </c>
      <c r="L2" s="154" t="s">
        <v>12</v>
      </c>
      <c r="M2" s="154"/>
      <c r="N2" s="154"/>
      <c r="O2" s="154"/>
      <c r="P2" s="154"/>
      <c r="Q2" s="154"/>
      <c r="R2" s="154"/>
      <c r="S2" s="154"/>
      <c r="T2" s="154"/>
      <c r="U2" s="154"/>
      <c r="V2" s="650" t="s">
        <v>13</v>
      </c>
      <c r="W2" s="154" t="s">
        <v>14</v>
      </c>
      <c r="X2" s="153" t="s">
        <v>15</v>
      </c>
      <c r="Y2" s="153" t="s">
        <v>16</v>
      </c>
      <c r="Z2" s="153" t="s">
        <v>17</v>
      </c>
    </row>
    <row r="3" s="425" customFormat="1" ht="26.4" spans="1:26">
      <c r="A3" s="154"/>
      <c r="B3" s="154"/>
      <c r="C3" s="154"/>
      <c r="D3" s="154"/>
      <c r="E3" s="154"/>
      <c r="F3" s="154"/>
      <c r="G3" s="154"/>
      <c r="H3" s="651"/>
      <c r="I3" s="154"/>
      <c r="J3" s="154"/>
      <c r="K3" s="154"/>
      <c r="L3" s="154" t="s">
        <v>18</v>
      </c>
      <c r="M3" s="154" t="s">
        <v>19</v>
      </c>
      <c r="N3" s="154"/>
      <c r="O3" s="154"/>
      <c r="P3" s="154"/>
      <c r="Q3" s="154"/>
      <c r="R3" s="154"/>
      <c r="S3" s="154"/>
      <c r="T3" s="154" t="s">
        <v>20</v>
      </c>
      <c r="U3" s="154" t="s">
        <v>533</v>
      </c>
      <c r="V3" s="651"/>
      <c r="W3" s="154"/>
      <c r="X3" s="153"/>
      <c r="Y3" s="444"/>
      <c r="Z3" s="444"/>
    </row>
    <row r="4" s="425" customFormat="1" ht="132" spans="1:26">
      <c r="A4" s="154"/>
      <c r="B4" s="154"/>
      <c r="C4" s="154"/>
      <c r="D4" s="154"/>
      <c r="E4" s="154"/>
      <c r="F4" s="154"/>
      <c r="G4" s="154"/>
      <c r="H4" s="652"/>
      <c r="I4" s="154"/>
      <c r="J4" s="154"/>
      <c r="K4" s="154"/>
      <c r="L4" s="154"/>
      <c r="M4" s="154" t="s">
        <v>22</v>
      </c>
      <c r="N4" s="154" t="s">
        <v>23</v>
      </c>
      <c r="O4" s="154" t="s">
        <v>24</v>
      </c>
      <c r="P4" s="154" t="s">
        <v>25</v>
      </c>
      <c r="Q4" s="154" t="s">
        <v>26</v>
      </c>
      <c r="R4" s="154" t="s">
        <v>27</v>
      </c>
      <c r="S4" s="154" t="s">
        <v>28</v>
      </c>
      <c r="T4" s="154"/>
      <c r="U4" s="154"/>
      <c r="V4" s="652"/>
      <c r="W4" s="154"/>
      <c r="X4" s="153"/>
      <c r="Y4" s="444"/>
      <c r="Z4" s="444"/>
    </row>
    <row r="5" s="642" customFormat="1" ht="72" customHeight="1" spans="1:27">
      <c r="A5" s="138" t="s">
        <v>18</v>
      </c>
      <c r="B5" s="139"/>
      <c r="C5" s="139"/>
      <c r="D5" s="139"/>
      <c r="E5" s="139"/>
      <c r="F5" s="139"/>
      <c r="G5" s="509"/>
      <c r="H5" s="509"/>
      <c r="I5" s="665"/>
      <c r="J5" s="665"/>
      <c r="K5" s="665"/>
      <c r="L5" s="487">
        <f t="shared" ref="L5:U5" si="0">SUM(L6,L38,L44,L74,L77,L79,L81)</f>
        <v>92154.011</v>
      </c>
      <c r="M5" s="487">
        <f t="shared" si="0"/>
        <v>79998.111</v>
      </c>
      <c r="N5" s="487">
        <f t="shared" si="0"/>
        <v>74003.111</v>
      </c>
      <c r="O5" s="487">
        <f t="shared" si="0"/>
        <v>4194</v>
      </c>
      <c r="P5" s="487">
        <f t="shared" si="0"/>
        <v>1276</v>
      </c>
      <c r="Q5" s="487">
        <f t="shared" si="0"/>
        <v>0</v>
      </c>
      <c r="R5" s="487">
        <f t="shared" si="0"/>
        <v>442</v>
      </c>
      <c r="S5" s="487">
        <f t="shared" si="0"/>
        <v>83</v>
      </c>
      <c r="T5" s="487">
        <f t="shared" si="0"/>
        <v>9000</v>
      </c>
      <c r="U5" s="487">
        <f t="shared" si="0"/>
        <v>3155.9</v>
      </c>
      <c r="V5" s="682"/>
      <c r="W5" s="683"/>
      <c r="X5" s="683"/>
      <c r="Y5" s="509"/>
      <c r="Z5" s="531"/>
      <c r="AA5" s="685"/>
    </row>
    <row r="6" s="425" customFormat="1" ht="60" customHeight="1" spans="1:27">
      <c r="A6" s="360" t="s">
        <v>534</v>
      </c>
      <c r="B6" s="360" t="s">
        <v>535</v>
      </c>
      <c r="C6" s="360"/>
      <c r="D6" s="360"/>
      <c r="E6" s="360"/>
      <c r="F6" s="360"/>
      <c r="G6" s="509"/>
      <c r="H6" s="509"/>
      <c r="I6" s="665"/>
      <c r="J6" s="665"/>
      <c r="K6" s="665"/>
      <c r="L6" s="487">
        <f t="shared" ref="L6:U6" si="1">SUM(L7:L37)</f>
        <v>50966.18</v>
      </c>
      <c r="M6" s="487">
        <f t="shared" si="1"/>
        <v>48810.28</v>
      </c>
      <c r="N6" s="487">
        <f t="shared" si="1"/>
        <v>47477.28</v>
      </c>
      <c r="O6" s="487">
        <f t="shared" si="1"/>
        <v>0</v>
      </c>
      <c r="P6" s="487">
        <f t="shared" si="1"/>
        <v>1250</v>
      </c>
      <c r="Q6" s="487">
        <f t="shared" si="1"/>
        <v>0</v>
      </c>
      <c r="R6" s="487">
        <f t="shared" si="1"/>
        <v>0</v>
      </c>
      <c r="S6" s="487">
        <f t="shared" si="1"/>
        <v>83</v>
      </c>
      <c r="T6" s="487">
        <f t="shared" si="1"/>
        <v>0</v>
      </c>
      <c r="U6" s="487">
        <f t="shared" si="1"/>
        <v>2155.9</v>
      </c>
      <c r="V6" s="682"/>
      <c r="W6" s="683"/>
      <c r="X6" s="683"/>
      <c r="Y6" s="509"/>
      <c r="Z6" s="531"/>
      <c r="AA6" s="685"/>
    </row>
    <row r="7" s="643" customFormat="1" ht="234" customHeight="1" spans="1:26">
      <c r="A7" s="653">
        <v>1</v>
      </c>
      <c r="B7" s="583" t="s">
        <v>29</v>
      </c>
      <c r="C7" s="583" t="s">
        <v>536</v>
      </c>
      <c r="D7" s="584" t="s">
        <v>54</v>
      </c>
      <c r="E7" s="585" t="s">
        <v>537</v>
      </c>
      <c r="F7" s="585" t="s">
        <v>56</v>
      </c>
      <c r="G7" s="585" t="s">
        <v>538</v>
      </c>
      <c r="H7" s="585" t="s">
        <v>35</v>
      </c>
      <c r="I7" s="598" t="s">
        <v>36</v>
      </c>
      <c r="J7" s="585" t="s">
        <v>539</v>
      </c>
      <c r="K7" s="585" t="s">
        <v>38</v>
      </c>
      <c r="L7" s="653">
        <f t="shared" ref="L7:L37" si="2">SUM(M7,T7,U7)</f>
        <v>714</v>
      </c>
      <c r="M7" s="653">
        <f t="shared" ref="M7:M37" si="3">SUM(N7:S7)</f>
        <v>714</v>
      </c>
      <c r="N7" s="653">
        <f>7*102</f>
        <v>714</v>
      </c>
      <c r="O7" s="653"/>
      <c r="P7" s="653"/>
      <c r="Q7" s="653"/>
      <c r="R7" s="653"/>
      <c r="S7" s="653"/>
      <c r="T7" s="653"/>
      <c r="U7" s="653"/>
      <c r="V7" s="583" t="s">
        <v>540</v>
      </c>
      <c r="W7" s="583" t="s">
        <v>540</v>
      </c>
      <c r="X7" s="583" t="s">
        <v>541</v>
      </c>
      <c r="Y7" s="626" t="s">
        <v>542</v>
      </c>
      <c r="Z7" s="653"/>
    </row>
    <row r="8" s="643" customFormat="1" ht="310" customHeight="1" spans="1:26">
      <c r="A8" s="653">
        <v>2</v>
      </c>
      <c r="B8" s="583" t="s">
        <v>42</v>
      </c>
      <c r="C8" s="586" t="s">
        <v>43</v>
      </c>
      <c r="D8" s="584" t="s">
        <v>54</v>
      </c>
      <c r="E8" s="584" t="s">
        <v>55</v>
      </c>
      <c r="F8" s="587" t="s">
        <v>56</v>
      </c>
      <c r="G8" s="587" t="s">
        <v>543</v>
      </c>
      <c r="H8" s="583" t="s">
        <v>46</v>
      </c>
      <c r="I8" s="599" t="s">
        <v>47</v>
      </c>
      <c r="J8" s="587" t="s">
        <v>544</v>
      </c>
      <c r="K8" s="583">
        <v>7952</v>
      </c>
      <c r="L8" s="653">
        <f t="shared" si="2"/>
        <v>1200</v>
      </c>
      <c r="M8" s="653">
        <f t="shared" si="3"/>
        <v>1200</v>
      </c>
      <c r="N8" s="653">
        <v>1200</v>
      </c>
      <c r="O8" s="653"/>
      <c r="P8" s="653"/>
      <c r="Q8" s="653"/>
      <c r="R8" s="653"/>
      <c r="S8" s="653"/>
      <c r="T8" s="653"/>
      <c r="U8" s="653"/>
      <c r="V8" s="587" t="s">
        <v>545</v>
      </c>
      <c r="W8" s="587" t="s">
        <v>545</v>
      </c>
      <c r="X8" s="587" t="s">
        <v>546</v>
      </c>
      <c r="Y8" s="627" t="s">
        <v>547</v>
      </c>
      <c r="Z8" s="653"/>
    </row>
    <row r="9" s="644" customFormat="1" ht="195" customHeight="1" spans="1:26">
      <c r="A9" s="574">
        <v>3</v>
      </c>
      <c r="B9" s="143" t="s">
        <v>52</v>
      </c>
      <c r="C9" s="478" t="s">
        <v>53</v>
      </c>
      <c r="D9" s="145" t="s">
        <v>54</v>
      </c>
      <c r="E9" s="145" t="s">
        <v>55</v>
      </c>
      <c r="F9" s="146" t="s">
        <v>56</v>
      </c>
      <c r="G9" s="146" t="s">
        <v>543</v>
      </c>
      <c r="H9" s="143" t="s">
        <v>57</v>
      </c>
      <c r="I9" s="600" t="s">
        <v>58</v>
      </c>
      <c r="J9" s="146" t="s">
        <v>548</v>
      </c>
      <c r="K9" s="143">
        <v>4</v>
      </c>
      <c r="L9" s="574">
        <f t="shared" si="2"/>
        <v>200</v>
      </c>
      <c r="M9" s="574">
        <f t="shared" si="3"/>
        <v>200</v>
      </c>
      <c r="N9" s="625">
        <v>200</v>
      </c>
      <c r="O9" s="574"/>
      <c r="P9" s="574"/>
      <c r="Q9" s="574"/>
      <c r="R9" s="574"/>
      <c r="S9" s="574"/>
      <c r="T9" s="574"/>
      <c r="U9" s="574"/>
      <c r="V9" s="146" t="s">
        <v>549</v>
      </c>
      <c r="W9" s="146" t="s">
        <v>549</v>
      </c>
      <c r="X9" s="146" t="s">
        <v>550</v>
      </c>
      <c r="Y9" s="564" t="s">
        <v>551</v>
      </c>
      <c r="Z9" s="574"/>
    </row>
    <row r="10" s="644" customFormat="1" ht="222" customHeight="1" spans="1:26">
      <c r="A10" s="574">
        <v>4</v>
      </c>
      <c r="B10" s="574" t="s">
        <v>147</v>
      </c>
      <c r="C10" s="654" t="s">
        <v>148</v>
      </c>
      <c r="D10" s="655" t="s">
        <v>31</v>
      </c>
      <c r="E10" s="655" t="s">
        <v>44</v>
      </c>
      <c r="F10" s="654" t="s">
        <v>33</v>
      </c>
      <c r="G10" s="654" t="s">
        <v>45</v>
      </c>
      <c r="H10" s="574" t="s">
        <v>57</v>
      </c>
      <c r="I10" s="666" t="s">
        <v>149</v>
      </c>
      <c r="J10" s="654" t="s">
        <v>150</v>
      </c>
      <c r="K10" s="574">
        <v>1</v>
      </c>
      <c r="L10" s="574">
        <f t="shared" si="2"/>
        <v>70</v>
      </c>
      <c r="M10" s="574">
        <f t="shared" si="3"/>
        <v>70</v>
      </c>
      <c r="N10" s="574">
        <v>70</v>
      </c>
      <c r="O10" s="574"/>
      <c r="P10" s="574"/>
      <c r="Q10" s="574"/>
      <c r="R10" s="574"/>
      <c r="S10" s="574"/>
      <c r="T10" s="574"/>
      <c r="U10" s="574"/>
      <c r="V10" s="654" t="s">
        <v>151</v>
      </c>
      <c r="W10" s="654" t="s">
        <v>151</v>
      </c>
      <c r="X10" s="654" t="s">
        <v>152</v>
      </c>
      <c r="Y10" s="686" t="s">
        <v>153</v>
      </c>
      <c r="Z10" s="574"/>
    </row>
    <row r="11" s="643" customFormat="1" ht="268" customHeight="1" spans="1:26">
      <c r="A11" s="653">
        <v>5</v>
      </c>
      <c r="B11" s="583" t="s">
        <v>154</v>
      </c>
      <c r="C11" s="583" t="s">
        <v>552</v>
      </c>
      <c r="D11" s="584" t="s">
        <v>54</v>
      </c>
      <c r="E11" s="584" t="s">
        <v>553</v>
      </c>
      <c r="F11" s="583" t="s">
        <v>56</v>
      </c>
      <c r="G11" s="583" t="s">
        <v>157</v>
      </c>
      <c r="H11" s="583" t="s">
        <v>35</v>
      </c>
      <c r="I11" s="601" t="s">
        <v>554</v>
      </c>
      <c r="J11" s="583" t="s">
        <v>555</v>
      </c>
      <c r="K11" s="583">
        <v>2000</v>
      </c>
      <c r="L11" s="653">
        <f t="shared" si="2"/>
        <v>100</v>
      </c>
      <c r="M11" s="653">
        <f t="shared" si="3"/>
        <v>100</v>
      </c>
      <c r="N11" s="653">
        <v>100</v>
      </c>
      <c r="O11" s="653"/>
      <c r="P11" s="653"/>
      <c r="Q11" s="653"/>
      <c r="R11" s="653"/>
      <c r="S11" s="653"/>
      <c r="T11" s="653"/>
      <c r="U11" s="653"/>
      <c r="V11" s="583" t="s">
        <v>556</v>
      </c>
      <c r="W11" s="583" t="s">
        <v>556</v>
      </c>
      <c r="X11" s="583" t="s">
        <v>557</v>
      </c>
      <c r="Y11" s="627" t="s">
        <v>558</v>
      </c>
      <c r="Z11" s="653"/>
    </row>
    <row r="12" s="644" customFormat="1" ht="172" customHeight="1" spans="1:26">
      <c r="A12" s="574">
        <v>6</v>
      </c>
      <c r="B12" s="143" t="s">
        <v>251</v>
      </c>
      <c r="C12" s="143" t="s">
        <v>559</v>
      </c>
      <c r="D12" s="145" t="s">
        <v>54</v>
      </c>
      <c r="E12" s="145" t="s">
        <v>553</v>
      </c>
      <c r="F12" s="143" t="s">
        <v>56</v>
      </c>
      <c r="G12" s="143" t="s">
        <v>253</v>
      </c>
      <c r="H12" s="143" t="s">
        <v>35</v>
      </c>
      <c r="I12" s="602" t="s">
        <v>560</v>
      </c>
      <c r="J12" s="662" t="s">
        <v>37</v>
      </c>
      <c r="K12" s="574">
        <v>280</v>
      </c>
      <c r="L12" s="574">
        <f t="shared" si="2"/>
        <v>83</v>
      </c>
      <c r="M12" s="574">
        <f t="shared" si="3"/>
        <v>83</v>
      </c>
      <c r="N12" s="574"/>
      <c r="O12" s="574"/>
      <c r="P12" s="574"/>
      <c r="Q12" s="574"/>
      <c r="R12" s="574"/>
      <c r="S12" s="574">
        <v>83</v>
      </c>
      <c r="T12" s="574"/>
      <c r="U12" s="574"/>
      <c r="V12" s="143" t="s">
        <v>556</v>
      </c>
      <c r="W12" s="143" t="s">
        <v>556</v>
      </c>
      <c r="X12" s="143" t="s">
        <v>557</v>
      </c>
      <c r="Y12" s="301" t="s">
        <v>561</v>
      </c>
      <c r="Z12" s="687"/>
    </row>
    <row r="13" s="644" customFormat="1" ht="155" customHeight="1" spans="1:26">
      <c r="A13" s="574">
        <v>7</v>
      </c>
      <c r="B13" s="143" t="s">
        <v>270</v>
      </c>
      <c r="C13" s="143" t="s">
        <v>562</v>
      </c>
      <c r="D13" s="143" t="s">
        <v>54</v>
      </c>
      <c r="E13" s="146" t="s">
        <v>563</v>
      </c>
      <c r="F13" s="142" t="s">
        <v>56</v>
      </c>
      <c r="G13" s="143" t="s">
        <v>564</v>
      </c>
      <c r="H13" s="143" t="s">
        <v>35</v>
      </c>
      <c r="I13" s="603" t="s">
        <v>565</v>
      </c>
      <c r="J13" s="146" t="s">
        <v>566</v>
      </c>
      <c r="K13" s="142">
        <v>12.346</v>
      </c>
      <c r="L13" s="574">
        <f t="shared" si="2"/>
        <v>1250</v>
      </c>
      <c r="M13" s="574">
        <f t="shared" si="3"/>
        <v>1250</v>
      </c>
      <c r="N13" s="625"/>
      <c r="O13" s="574"/>
      <c r="P13" s="574">
        <v>1250</v>
      </c>
      <c r="Q13" s="574"/>
      <c r="R13" s="574"/>
      <c r="S13" s="574"/>
      <c r="T13" s="574"/>
      <c r="U13" s="574"/>
      <c r="V13" s="146" t="s">
        <v>567</v>
      </c>
      <c r="W13" s="146" t="s">
        <v>568</v>
      </c>
      <c r="X13" s="143" t="s">
        <v>569</v>
      </c>
      <c r="Y13" s="540" t="s">
        <v>570</v>
      </c>
      <c r="Z13" s="574"/>
    </row>
    <row r="14" s="644" customFormat="1" ht="172" customHeight="1" spans="1:26">
      <c r="A14" s="574">
        <v>8</v>
      </c>
      <c r="B14" s="143" t="s">
        <v>276</v>
      </c>
      <c r="C14" s="143" t="s">
        <v>571</v>
      </c>
      <c r="D14" s="143" t="s">
        <v>54</v>
      </c>
      <c r="E14" s="146" t="s">
        <v>572</v>
      </c>
      <c r="F14" s="143" t="s">
        <v>56</v>
      </c>
      <c r="G14" s="143" t="s">
        <v>279</v>
      </c>
      <c r="H14" s="143" t="s">
        <v>35</v>
      </c>
      <c r="I14" s="602" t="s">
        <v>280</v>
      </c>
      <c r="J14" s="146" t="s">
        <v>573</v>
      </c>
      <c r="K14" s="146">
        <v>824.09</v>
      </c>
      <c r="L14" s="574">
        <f t="shared" si="2"/>
        <v>155</v>
      </c>
      <c r="M14" s="574">
        <f t="shared" si="3"/>
        <v>155</v>
      </c>
      <c r="N14" s="143">
        <v>155</v>
      </c>
      <c r="O14" s="574"/>
      <c r="P14" s="574"/>
      <c r="Q14" s="574"/>
      <c r="R14" s="574"/>
      <c r="S14" s="574"/>
      <c r="T14" s="574"/>
      <c r="U14" s="574"/>
      <c r="V14" s="146" t="s">
        <v>574</v>
      </c>
      <c r="W14" s="146" t="s">
        <v>575</v>
      </c>
      <c r="X14" s="146" t="s">
        <v>576</v>
      </c>
      <c r="Y14" s="564" t="s">
        <v>577</v>
      </c>
      <c r="Z14" s="574"/>
    </row>
    <row r="15" s="644" customFormat="1" ht="175" customHeight="1" spans="1:26">
      <c r="A15" s="574">
        <v>9</v>
      </c>
      <c r="B15" s="143" t="s">
        <v>286</v>
      </c>
      <c r="C15" s="143" t="s">
        <v>578</v>
      </c>
      <c r="D15" s="143" t="s">
        <v>54</v>
      </c>
      <c r="E15" s="146" t="s">
        <v>572</v>
      </c>
      <c r="F15" s="143" t="s">
        <v>56</v>
      </c>
      <c r="G15" s="146" t="s">
        <v>579</v>
      </c>
      <c r="H15" s="143" t="s">
        <v>35</v>
      </c>
      <c r="I15" s="604" t="s">
        <v>580</v>
      </c>
      <c r="J15" s="146" t="s">
        <v>573</v>
      </c>
      <c r="K15" s="146">
        <v>2266.49</v>
      </c>
      <c r="L15" s="574">
        <f t="shared" si="2"/>
        <v>530</v>
      </c>
      <c r="M15" s="574">
        <f t="shared" si="3"/>
        <v>530</v>
      </c>
      <c r="N15" s="143">
        <v>530</v>
      </c>
      <c r="O15" s="574"/>
      <c r="P15" s="574"/>
      <c r="Q15" s="574"/>
      <c r="R15" s="574"/>
      <c r="S15" s="574"/>
      <c r="T15" s="574"/>
      <c r="U15" s="574"/>
      <c r="V15" s="146" t="s">
        <v>581</v>
      </c>
      <c r="W15" s="146" t="s">
        <v>575</v>
      </c>
      <c r="X15" s="146" t="s">
        <v>582</v>
      </c>
      <c r="Y15" s="564" t="s">
        <v>583</v>
      </c>
      <c r="Z15" s="574"/>
    </row>
    <row r="16" s="644" customFormat="1" ht="178" customHeight="1" spans="1:26">
      <c r="A16" s="574">
        <v>10</v>
      </c>
      <c r="B16" s="143" t="s">
        <v>292</v>
      </c>
      <c r="C16" s="143" t="s">
        <v>584</v>
      </c>
      <c r="D16" s="143" t="s">
        <v>54</v>
      </c>
      <c r="E16" s="146" t="s">
        <v>572</v>
      </c>
      <c r="F16" s="143" t="s">
        <v>56</v>
      </c>
      <c r="G16" s="143" t="s">
        <v>585</v>
      </c>
      <c r="H16" s="143" t="s">
        <v>35</v>
      </c>
      <c r="I16" s="604" t="s">
        <v>586</v>
      </c>
      <c r="J16" s="146" t="s">
        <v>573</v>
      </c>
      <c r="K16" s="146">
        <v>1307.16</v>
      </c>
      <c r="L16" s="574">
        <f t="shared" si="2"/>
        <v>255</v>
      </c>
      <c r="M16" s="574">
        <f t="shared" si="3"/>
        <v>255</v>
      </c>
      <c r="N16" s="143">
        <v>255</v>
      </c>
      <c r="O16" s="574"/>
      <c r="P16" s="574"/>
      <c r="Q16" s="574"/>
      <c r="R16" s="574"/>
      <c r="S16" s="574"/>
      <c r="T16" s="574"/>
      <c r="U16" s="574"/>
      <c r="V16" s="146" t="s">
        <v>587</v>
      </c>
      <c r="W16" s="146" t="s">
        <v>575</v>
      </c>
      <c r="X16" s="146" t="s">
        <v>588</v>
      </c>
      <c r="Y16" s="564" t="s">
        <v>589</v>
      </c>
      <c r="Z16" s="574"/>
    </row>
    <row r="17" s="435" customFormat="1" ht="196" customHeight="1" spans="1:26">
      <c r="A17" s="574">
        <v>11</v>
      </c>
      <c r="B17" s="143" t="s">
        <v>299</v>
      </c>
      <c r="C17" s="143" t="s">
        <v>590</v>
      </c>
      <c r="D17" s="143" t="s">
        <v>54</v>
      </c>
      <c r="E17" s="146" t="s">
        <v>572</v>
      </c>
      <c r="F17" s="143" t="s">
        <v>56</v>
      </c>
      <c r="G17" s="143" t="s">
        <v>591</v>
      </c>
      <c r="H17" s="143" t="s">
        <v>35</v>
      </c>
      <c r="I17" s="604" t="s">
        <v>592</v>
      </c>
      <c r="J17" s="146" t="s">
        <v>573</v>
      </c>
      <c r="K17" s="477">
        <v>463.54</v>
      </c>
      <c r="L17" s="574">
        <f t="shared" si="2"/>
        <v>46.5</v>
      </c>
      <c r="M17" s="574">
        <f t="shared" si="3"/>
        <v>46.5</v>
      </c>
      <c r="N17" s="143">
        <v>46.5</v>
      </c>
      <c r="O17" s="574"/>
      <c r="P17" s="574"/>
      <c r="Q17" s="574"/>
      <c r="R17" s="574"/>
      <c r="S17" s="574"/>
      <c r="T17" s="574"/>
      <c r="U17" s="574"/>
      <c r="V17" s="146" t="s">
        <v>593</v>
      </c>
      <c r="W17" s="146" t="s">
        <v>575</v>
      </c>
      <c r="X17" s="146" t="s">
        <v>594</v>
      </c>
      <c r="Y17" s="564" t="s">
        <v>595</v>
      </c>
      <c r="Z17" s="574"/>
    </row>
    <row r="18" s="644" customFormat="1" ht="184" customHeight="1" spans="1:26">
      <c r="A18" s="574">
        <v>12</v>
      </c>
      <c r="B18" s="143" t="s">
        <v>306</v>
      </c>
      <c r="C18" s="143" t="s">
        <v>596</v>
      </c>
      <c r="D18" s="143" t="s">
        <v>54</v>
      </c>
      <c r="E18" s="146" t="s">
        <v>572</v>
      </c>
      <c r="F18" s="143" t="s">
        <v>56</v>
      </c>
      <c r="G18" s="143" t="s">
        <v>597</v>
      </c>
      <c r="H18" s="143" t="s">
        <v>35</v>
      </c>
      <c r="I18" s="604" t="s">
        <v>309</v>
      </c>
      <c r="J18" s="146" t="s">
        <v>573</v>
      </c>
      <c r="K18" s="146">
        <v>612</v>
      </c>
      <c r="L18" s="574">
        <f t="shared" si="2"/>
        <v>61.2</v>
      </c>
      <c r="M18" s="574">
        <f t="shared" si="3"/>
        <v>61.2</v>
      </c>
      <c r="N18" s="143">
        <v>61.2</v>
      </c>
      <c r="O18" s="574"/>
      <c r="P18" s="574"/>
      <c r="Q18" s="574"/>
      <c r="R18" s="574"/>
      <c r="S18" s="574"/>
      <c r="T18" s="574"/>
      <c r="U18" s="574"/>
      <c r="V18" s="146" t="s">
        <v>598</v>
      </c>
      <c r="W18" s="146" t="s">
        <v>575</v>
      </c>
      <c r="X18" s="146" t="s">
        <v>599</v>
      </c>
      <c r="Y18" s="564" t="s">
        <v>600</v>
      </c>
      <c r="Z18" s="574"/>
    </row>
    <row r="19" s="644" customFormat="1" ht="190" customHeight="1" spans="1:26">
      <c r="A19" s="574">
        <v>13</v>
      </c>
      <c r="B19" s="143" t="s">
        <v>312</v>
      </c>
      <c r="C19" s="143" t="s">
        <v>601</v>
      </c>
      <c r="D19" s="143" t="s">
        <v>54</v>
      </c>
      <c r="E19" s="146" t="s">
        <v>572</v>
      </c>
      <c r="F19" s="143" t="s">
        <v>56</v>
      </c>
      <c r="G19" s="143" t="s">
        <v>602</v>
      </c>
      <c r="H19" s="143" t="s">
        <v>35</v>
      </c>
      <c r="I19" s="604" t="s">
        <v>318</v>
      </c>
      <c r="J19" s="146" t="s">
        <v>573</v>
      </c>
      <c r="K19" s="146">
        <v>1620</v>
      </c>
      <c r="L19" s="574">
        <f t="shared" si="2"/>
        <v>280</v>
      </c>
      <c r="M19" s="574">
        <f t="shared" si="3"/>
        <v>280</v>
      </c>
      <c r="N19" s="143">
        <v>280</v>
      </c>
      <c r="O19" s="574"/>
      <c r="P19" s="574"/>
      <c r="Q19" s="574"/>
      <c r="R19" s="574"/>
      <c r="S19" s="574"/>
      <c r="T19" s="574"/>
      <c r="U19" s="574"/>
      <c r="V19" s="146" t="s">
        <v>603</v>
      </c>
      <c r="W19" s="146" t="s">
        <v>575</v>
      </c>
      <c r="X19" s="146" t="s">
        <v>604</v>
      </c>
      <c r="Y19" s="564" t="s">
        <v>605</v>
      </c>
      <c r="Z19" s="574"/>
    </row>
    <row r="20" s="644" customFormat="1" ht="180" customHeight="1" spans="1:26">
      <c r="A20" s="574">
        <v>14</v>
      </c>
      <c r="B20" s="574" t="s">
        <v>324</v>
      </c>
      <c r="C20" s="150" t="s">
        <v>606</v>
      </c>
      <c r="D20" s="574" t="s">
        <v>314</v>
      </c>
      <c r="E20" s="535" t="s">
        <v>607</v>
      </c>
      <c r="F20" s="625" t="s">
        <v>316</v>
      </c>
      <c r="G20" s="143" t="s">
        <v>608</v>
      </c>
      <c r="H20" s="574" t="s">
        <v>35</v>
      </c>
      <c r="I20" s="603" t="s">
        <v>609</v>
      </c>
      <c r="J20" s="535" t="s">
        <v>507</v>
      </c>
      <c r="K20" s="535">
        <v>33.15</v>
      </c>
      <c r="L20" s="574">
        <f t="shared" si="2"/>
        <v>4477</v>
      </c>
      <c r="M20" s="574">
        <f t="shared" si="3"/>
        <v>4477</v>
      </c>
      <c r="N20" s="574">
        <v>4477</v>
      </c>
      <c r="O20" s="574"/>
      <c r="P20" s="574"/>
      <c r="Q20" s="574"/>
      <c r="R20" s="574"/>
      <c r="S20" s="574"/>
      <c r="T20" s="574"/>
      <c r="U20" s="574"/>
      <c r="V20" s="573" t="s">
        <v>283</v>
      </c>
      <c r="W20" s="573" t="s">
        <v>283</v>
      </c>
      <c r="X20" s="654" t="s">
        <v>328</v>
      </c>
      <c r="Y20" s="629" t="s">
        <v>610</v>
      </c>
      <c r="Z20" s="574"/>
    </row>
    <row r="21" s="644" customFormat="1" ht="262" customHeight="1" spans="1:26">
      <c r="A21" s="574">
        <v>15</v>
      </c>
      <c r="B21" s="143" t="s">
        <v>330</v>
      </c>
      <c r="C21" s="143" t="s">
        <v>611</v>
      </c>
      <c r="D21" s="143" t="s">
        <v>54</v>
      </c>
      <c r="E21" s="146" t="s">
        <v>563</v>
      </c>
      <c r="F21" s="142" t="s">
        <v>56</v>
      </c>
      <c r="G21" s="143" t="s">
        <v>564</v>
      </c>
      <c r="H21" s="143" t="s">
        <v>35</v>
      </c>
      <c r="I21" s="667" t="s">
        <v>612</v>
      </c>
      <c r="J21" s="146" t="s">
        <v>566</v>
      </c>
      <c r="K21" s="146">
        <v>41.367</v>
      </c>
      <c r="L21" s="574">
        <f t="shared" si="2"/>
        <v>4063.01</v>
      </c>
      <c r="M21" s="574">
        <f t="shared" si="3"/>
        <v>4063.01</v>
      </c>
      <c r="N21" s="143">
        <v>4063.01</v>
      </c>
      <c r="O21" s="574"/>
      <c r="P21" s="574"/>
      <c r="Q21" s="574"/>
      <c r="R21" s="574"/>
      <c r="S21" s="574"/>
      <c r="T21" s="574"/>
      <c r="U21" s="574"/>
      <c r="V21" s="146" t="s">
        <v>575</v>
      </c>
      <c r="W21" s="146" t="s">
        <v>575</v>
      </c>
      <c r="X21" s="143" t="s">
        <v>613</v>
      </c>
      <c r="Y21" s="564" t="s">
        <v>614</v>
      </c>
      <c r="Z21" s="574"/>
    </row>
    <row r="22" s="644" customFormat="1" ht="136" customHeight="1" spans="1:26">
      <c r="A22" s="574">
        <v>16</v>
      </c>
      <c r="B22" s="143" t="s">
        <v>335</v>
      </c>
      <c r="C22" s="143" t="s">
        <v>615</v>
      </c>
      <c r="D22" s="143" t="s">
        <v>54</v>
      </c>
      <c r="E22" s="146" t="s">
        <v>563</v>
      </c>
      <c r="F22" s="143" t="s">
        <v>56</v>
      </c>
      <c r="G22" s="150" t="s">
        <v>218</v>
      </c>
      <c r="H22" s="143" t="s">
        <v>35</v>
      </c>
      <c r="I22" s="603" t="s">
        <v>616</v>
      </c>
      <c r="J22" s="146" t="s">
        <v>566</v>
      </c>
      <c r="K22" s="142">
        <v>14.75</v>
      </c>
      <c r="L22" s="574">
        <f t="shared" si="2"/>
        <v>2239.54</v>
      </c>
      <c r="M22" s="574">
        <f t="shared" si="3"/>
        <v>2239.54</v>
      </c>
      <c r="N22" s="142">
        <v>2239.54</v>
      </c>
      <c r="O22" s="574"/>
      <c r="P22" s="574"/>
      <c r="Q22" s="574"/>
      <c r="R22" s="574"/>
      <c r="S22" s="574"/>
      <c r="T22" s="574"/>
      <c r="U22" s="574"/>
      <c r="V22" s="146" t="s">
        <v>575</v>
      </c>
      <c r="W22" s="146" t="s">
        <v>575</v>
      </c>
      <c r="X22" s="143" t="s">
        <v>613</v>
      </c>
      <c r="Y22" s="629" t="s">
        <v>617</v>
      </c>
      <c r="Z22" s="574"/>
    </row>
    <row r="23" s="644" customFormat="1" ht="179" customHeight="1" spans="1:26">
      <c r="A23" s="574">
        <v>17</v>
      </c>
      <c r="B23" s="574" t="s">
        <v>340</v>
      </c>
      <c r="C23" s="656" t="s">
        <v>341</v>
      </c>
      <c r="D23" s="657" t="s">
        <v>31</v>
      </c>
      <c r="E23" s="654" t="s">
        <v>342</v>
      </c>
      <c r="F23" s="573" t="s">
        <v>343</v>
      </c>
      <c r="G23" s="573" t="s">
        <v>344</v>
      </c>
      <c r="H23" s="574" t="s">
        <v>345</v>
      </c>
      <c r="I23" s="668" t="s">
        <v>618</v>
      </c>
      <c r="J23" s="669" t="s">
        <v>37</v>
      </c>
      <c r="K23" s="670">
        <f>2405+2400+4796+240.01+344.51</f>
        <v>10185.52</v>
      </c>
      <c r="L23" s="574">
        <f t="shared" si="2"/>
        <v>4500</v>
      </c>
      <c r="M23" s="574">
        <f t="shared" si="3"/>
        <v>2800</v>
      </c>
      <c r="N23" s="625">
        <v>2800</v>
      </c>
      <c r="O23" s="574"/>
      <c r="P23" s="574"/>
      <c r="Q23" s="574"/>
      <c r="R23" s="574"/>
      <c r="S23" s="574"/>
      <c r="T23" s="574"/>
      <c r="U23" s="574">
        <v>1700</v>
      </c>
      <c r="V23" s="573" t="s">
        <v>283</v>
      </c>
      <c r="W23" s="573" t="s">
        <v>283</v>
      </c>
      <c r="X23" s="573" t="s">
        <v>328</v>
      </c>
      <c r="Y23" s="688" t="s">
        <v>347</v>
      </c>
      <c r="Z23" s="574"/>
    </row>
    <row r="24" s="644" customFormat="1" ht="211" customHeight="1" spans="1:26">
      <c r="A24" s="574">
        <v>18</v>
      </c>
      <c r="B24" s="574" t="s">
        <v>348</v>
      </c>
      <c r="C24" s="654" t="s">
        <v>349</v>
      </c>
      <c r="D24" s="654" t="s">
        <v>31</v>
      </c>
      <c r="E24" s="654" t="s">
        <v>350</v>
      </c>
      <c r="F24" s="658" t="s">
        <v>343</v>
      </c>
      <c r="G24" s="654" t="s">
        <v>351</v>
      </c>
      <c r="H24" s="574" t="s">
        <v>35</v>
      </c>
      <c r="I24" s="671" t="s">
        <v>352</v>
      </c>
      <c r="J24" s="654" t="s">
        <v>37</v>
      </c>
      <c r="K24" s="625">
        <v>5952</v>
      </c>
      <c r="L24" s="574">
        <f t="shared" si="2"/>
        <v>1080</v>
      </c>
      <c r="M24" s="574">
        <f t="shared" si="3"/>
        <v>1080</v>
      </c>
      <c r="N24" s="672">
        <v>1080</v>
      </c>
      <c r="O24" s="672">
        <v>0</v>
      </c>
      <c r="P24" s="672">
        <v>0</v>
      </c>
      <c r="Q24" s="672">
        <v>0</v>
      </c>
      <c r="R24" s="672">
        <v>0</v>
      </c>
      <c r="S24" s="672">
        <v>0</v>
      </c>
      <c r="T24" s="672">
        <v>0</v>
      </c>
      <c r="U24" s="672">
        <v>0</v>
      </c>
      <c r="V24" s="654" t="s">
        <v>235</v>
      </c>
      <c r="W24" s="684" t="s">
        <v>353</v>
      </c>
      <c r="X24" s="654" t="s">
        <v>354</v>
      </c>
      <c r="Y24" s="689" t="s">
        <v>355</v>
      </c>
      <c r="Z24" s="574"/>
    </row>
    <row r="25" s="644" customFormat="1" ht="140" customHeight="1" spans="1:26">
      <c r="A25" s="659">
        <v>19</v>
      </c>
      <c r="B25" s="659" t="s">
        <v>356</v>
      </c>
      <c r="C25" s="654" t="s">
        <v>357</v>
      </c>
      <c r="D25" s="654" t="s">
        <v>31</v>
      </c>
      <c r="E25" s="654" t="s">
        <v>350</v>
      </c>
      <c r="F25" s="658" t="s">
        <v>343</v>
      </c>
      <c r="G25" s="654" t="s">
        <v>351</v>
      </c>
      <c r="H25" s="574" t="s">
        <v>35</v>
      </c>
      <c r="I25" s="604" t="s">
        <v>619</v>
      </c>
      <c r="J25" s="573" t="s">
        <v>359</v>
      </c>
      <c r="K25" s="143">
        <v>1</v>
      </c>
      <c r="L25" s="574">
        <f t="shared" si="2"/>
        <v>1470.3</v>
      </c>
      <c r="M25" s="574">
        <f t="shared" si="3"/>
        <v>1470.3</v>
      </c>
      <c r="N25" s="574">
        <v>1470.3</v>
      </c>
      <c r="O25" s="673"/>
      <c r="P25" s="673"/>
      <c r="Q25" s="673"/>
      <c r="R25" s="673"/>
      <c r="S25" s="673"/>
      <c r="T25" s="673"/>
      <c r="U25" s="673"/>
      <c r="V25" s="654" t="s">
        <v>235</v>
      </c>
      <c r="W25" s="573" t="s">
        <v>353</v>
      </c>
      <c r="X25" s="654" t="s">
        <v>360</v>
      </c>
      <c r="Y25" s="630" t="s">
        <v>361</v>
      </c>
      <c r="Z25" s="659"/>
    </row>
    <row r="26" s="644" customFormat="1" ht="149" customHeight="1" spans="1:26">
      <c r="A26" s="660"/>
      <c r="B26" s="660"/>
      <c r="C26" s="574"/>
      <c r="D26" s="574"/>
      <c r="E26" s="574"/>
      <c r="F26" s="625"/>
      <c r="G26" s="573" t="s">
        <v>34</v>
      </c>
      <c r="H26" s="574" t="s">
        <v>35</v>
      </c>
      <c r="I26" s="602" t="s">
        <v>620</v>
      </c>
      <c r="J26" s="654" t="s">
        <v>184</v>
      </c>
      <c r="K26" s="143">
        <v>8.64</v>
      </c>
      <c r="L26" s="574">
        <f t="shared" si="2"/>
        <v>95.04</v>
      </c>
      <c r="M26" s="574">
        <f t="shared" si="3"/>
        <v>95.04</v>
      </c>
      <c r="N26" s="574">
        <v>95.04</v>
      </c>
      <c r="O26" s="574">
        <v>0</v>
      </c>
      <c r="P26" s="574">
        <v>0</v>
      </c>
      <c r="Q26" s="574">
        <v>0</v>
      </c>
      <c r="R26" s="574">
        <v>0</v>
      </c>
      <c r="S26" s="574">
        <v>0</v>
      </c>
      <c r="T26" s="574">
        <v>0</v>
      </c>
      <c r="U26" s="574"/>
      <c r="V26" s="573" t="s">
        <v>296</v>
      </c>
      <c r="W26" s="535"/>
      <c r="X26" s="574"/>
      <c r="Y26" s="633"/>
      <c r="Z26" s="660"/>
    </row>
    <row r="27" s="644" customFormat="1" ht="408" customHeight="1" spans="1:26">
      <c r="A27" s="574">
        <v>20</v>
      </c>
      <c r="B27" s="574" t="s">
        <v>363</v>
      </c>
      <c r="C27" s="654" t="s">
        <v>364</v>
      </c>
      <c r="D27" s="654" t="s">
        <v>31</v>
      </c>
      <c r="E27" s="654" t="s">
        <v>32</v>
      </c>
      <c r="F27" s="654" t="s">
        <v>33</v>
      </c>
      <c r="G27" s="143" t="s">
        <v>365</v>
      </c>
      <c r="H27" s="574" t="s">
        <v>35</v>
      </c>
      <c r="I27" s="674" t="s">
        <v>621</v>
      </c>
      <c r="J27" s="662" t="s">
        <v>37</v>
      </c>
      <c r="K27" s="143">
        <f>1648.16+335.04+1100+7591.3+5782.17+1159.2</f>
        <v>17615.87</v>
      </c>
      <c r="L27" s="574">
        <f t="shared" si="2"/>
        <v>5149</v>
      </c>
      <c r="M27" s="574">
        <f t="shared" si="3"/>
        <v>5149</v>
      </c>
      <c r="N27" s="574">
        <v>5149</v>
      </c>
      <c r="O27" s="574"/>
      <c r="P27" s="574"/>
      <c r="Q27" s="574"/>
      <c r="R27" s="574"/>
      <c r="S27" s="574"/>
      <c r="T27" s="574"/>
      <c r="U27" s="574"/>
      <c r="V27" s="654" t="s">
        <v>367</v>
      </c>
      <c r="W27" s="654" t="s">
        <v>353</v>
      </c>
      <c r="X27" s="654" t="s">
        <v>368</v>
      </c>
      <c r="Y27" s="161" t="s">
        <v>622</v>
      </c>
      <c r="Z27" s="654"/>
    </row>
    <row r="28" s="435" customFormat="1" ht="210" customHeight="1" spans="1:26">
      <c r="A28" s="574">
        <v>21</v>
      </c>
      <c r="B28" s="574" t="s">
        <v>371</v>
      </c>
      <c r="C28" s="654" t="s">
        <v>372</v>
      </c>
      <c r="D28" s="654" t="s">
        <v>31</v>
      </c>
      <c r="E28" s="654" t="s">
        <v>32</v>
      </c>
      <c r="F28" s="654" t="s">
        <v>33</v>
      </c>
      <c r="G28" s="654" t="s">
        <v>211</v>
      </c>
      <c r="H28" s="574" t="s">
        <v>35</v>
      </c>
      <c r="I28" s="674" t="s">
        <v>623</v>
      </c>
      <c r="J28" s="654" t="s">
        <v>37</v>
      </c>
      <c r="K28" s="574">
        <v>4000</v>
      </c>
      <c r="L28" s="574">
        <f t="shared" si="2"/>
        <v>1040</v>
      </c>
      <c r="M28" s="574">
        <f t="shared" si="3"/>
        <v>1040</v>
      </c>
      <c r="N28" s="574">
        <v>1040</v>
      </c>
      <c r="O28" s="574"/>
      <c r="P28" s="574"/>
      <c r="Q28" s="574"/>
      <c r="R28" s="574"/>
      <c r="S28" s="574"/>
      <c r="T28" s="574"/>
      <c r="U28" s="574"/>
      <c r="V28" s="654" t="s">
        <v>213</v>
      </c>
      <c r="W28" s="654" t="s">
        <v>353</v>
      </c>
      <c r="X28" s="654" t="s">
        <v>375</v>
      </c>
      <c r="Y28" s="686" t="s">
        <v>376</v>
      </c>
      <c r="Z28" s="574"/>
    </row>
    <row r="29" s="643" customFormat="1" ht="244" customHeight="1" spans="1:26">
      <c r="A29" s="653">
        <v>22</v>
      </c>
      <c r="B29" s="583" t="s">
        <v>377</v>
      </c>
      <c r="C29" s="593" t="s">
        <v>624</v>
      </c>
      <c r="D29" s="593" t="s">
        <v>31</v>
      </c>
      <c r="E29" s="593" t="s">
        <v>32</v>
      </c>
      <c r="F29" s="593" t="s">
        <v>33</v>
      </c>
      <c r="G29" s="593" t="s">
        <v>625</v>
      </c>
      <c r="H29" s="583" t="s">
        <v>35</v>
      </c>
      <c r="I29" s="607" t="s">
        <v>626</v>
      </c>
      <c r="J29" s="583" t="s">
        <v>539</v>
      </c>
      <c r="K29" s="583">
        <v>17900</v>
      </c>
      <c r="L29" s="653">
        <f t="shared" si="2"/>
        <v>600</v>
      </c>
      <c r="M29" s="653">
        <f t="shared" si="3"/>
        <v>600</v>
      </c>
      <c r="N29" s="653">
        <v>600</v>
      </c>
      <c r="O29" s="653"/>
      <c r="P29" s="653"/>
      <c r="Q29" s="653"/>
      <c r="R29" s="653"/>
      <c r="S29" s="653"/>
      <c r="T29" s="653"/>
      <c r="U29" s="653"/>
      <c r="V29" s="593" t="s">
        <v>247</v>
      </c>
      <c r="W29" s="583" t="s">
        <v>627</v>
      </c>
      <c r="X29" s="593" t="s">
        <v>628</v>
      </c>
      <c r="Y29" s="627" t="s">
        <v>629</v>
      </c>
      <c r="Z29" s="653"/>
    </row>
    <row r="30" s="644" customFormat="1" ht="179" customHeight="1" spans="1:26">
      <c r="A30" s="574">
        <v>23</v>
      </c>
      <c r="B30" s="574" t="s">
        <v>383</v>
      </c>
      <c r="C30" s="143" t="s">
        <v>630</v>
      </c>
      <c r="D30" s="143" t="s">
        <v>54</v>
      </c>
      <c r="E30" s="143" t="s">
        <v>631</v>
      </c>
      <c r="F30" s="142" t="s">
        <v>56</v>
      </c>
      <c r="G30" s="143" t="s">
        <v>632</v>
      </c>
      <c r="H30" s="143" t="s">
        <v>35</v>
      </c>
      <c r="I30" s="608" t="s">
        <v>633</v>
      </c>
      <c r="J30" s="476" t="s">
        <v>539</v>
      </c>
      <c r="K30" s="143">
        <v>8748</v>
      </c>
      <c r="L30" s="574">
        <f t="shared" si="2"/>
        <v>1500</v>
      </c>
      <c r="M30" s="574">
        <f t="shared" si="3"/>
        <v>1500</v>
      </c>
      <c r="N30" s="574">
        <v>1500</v>
      </c>
      <c r="O30" s="574"/>
      <c r="P30" s="574"/>
      <c r="Q30" s="574"/>
      <c r="R30" s="574" t="s">
        <v>388</v>
      </c>
      <c r="S30" s="574"/>
      <c r="T30" s="574"/>
      <c r="U30" s="574"/>
      <c r="V30" s="143" t="s">
        <v>634</v>
      </c>
      <c r="W30" s="146" t="s">
        <v>627</v>
      </c>
      <c r="X30" s="143" t="s">
        <v>635</v>
      </c>
      <c r="Y30" s="606" t="s">
        <v>390</v>
      </c>
      <c r="Z30" s="574"/>
    </row>
    <row r="31" s="644" customFormat="1" ht="198" customHeight="1" spans="1:26">
      <c r="A31" s="574">
        <v>24</v>
      </c>
      <c r="B31" s="574" t="s">
        <v>391</v>
      </c>
      <c r="C31" s="143" t="s">
        <v>636</v>
      </c>
      <c r="D31" s="145" t="s">
        <v>54</v>
      </c>
      <c r="E31" s="145" t="s">
        <v>637</v>
      </c>
      <c r="F31" s="143" t="s">
        <v>56</v>
      </c>
      <c r="G31" s="143" t="s">
        <v>543</v>
      </c>
      <c r="H31" s="143" t="s">
        <v>90</v>
      </c>
      <c r="I31" s="603" t="s">
        <v>638</v>
      </c>
      <c r="J31" s="143" t="s">
        <v>639</v>
      </c>
      <c r="K31" s="143">
        <v>650000</v>
      </c>
      <c r="L31" s="574">
        <f t="shared" si="2"/>
        <v>450</v>
      </c>
      <c r="M31" s="574">
        <f t="shared" si="3"/>
        <v>300</v>
      </c>
      <c r="N31" s="574">
        <v>300</v>
      </c>
      <c r="O31" s="574"/>
      <c r="P31" s="574"/>
      <c r="Q31" s="574"/>
      <c r="R31" s="574"/>
      <c r="S31" s="574"/>
      <c r="T31" s="574"/>
      <c r="U31" s="574">
        <v>150</v>
      </c>
      <c r="V31" s="143" t="s">
        <v>556</v>
      </c>
      <c r="W31" s="143" t="s">
        <v>556</v>
      </c>
      <c r="X31" s="143" t="s">
        <v>557</v>
      </c>
      <c r="Y31" s="606" t="s">
        <v>640</v>
      </c>
      <c r="Z31" s="574"/>
    </row>
    <row r="32" s="643" customFormat="1" ht="205" customHeight="1" spans="1:26">
      <c r="A32" s="653">
        <v>25</v>
      </c>
      <c r="B32" s="583" t="s">
        <v>428</v>
      </c>
      <c r="C32" s="661" t="s">
        <v>641</v>
      </c>
      <c r="D32" s="587" t="s">
        <v>54</v>
      </c>
      <c r="E32" s="587" t="s">
        <v>572</v>
      </c>
      <c r="F32" s="583" t="s">
        <v>56</v>
      </c>
      <c r="G32" s="592" t="s">
        <v>642</v>
      </c>
      <c r="H32" s="583" t="s">
        <v>107</v>
      </c>
      <c r="I32" s="609" t="s">
        <v>643</v>
      </c>
      <c r="J32" s="675" t="s">
        <v>431</v>
      </c>
      <c r="K32" s="653">
        <v>150</v>
      </c>
      <c r="L32" s="653">
        <f t="shared" si="2"/>
        <v>1500</v>
      </c>
      <c r="M32" s="653">
        <f t="shared" si="3"/>
        <v>1500</v>
      </c>
      <c r="N32" s="676">
        <v>1500</v>
      </c>
      <c r="O32" s="676"/>
      <c r="P32" s="676"/>
      <c r="Q32" s="676"/>
      <c r="R32" s="676"/>
      <c r="S32" s="676"/>
      <c r="T32" s="653"/>
      <c r="U32" s="676"/>
      <c r="V32" s="583" t="s">
        <v>644</v>
      </c>
      <c r="W32" s="583" t="s">
        <v>644</v>
      </c>
      <c r="X32" s="583" t="s">
        <v>645</v>
      </c>
      <c r="Y32" s="627" t="s">
        <v>646</v>
      </c>
      <c r="Z32" s="653"/>
    </row>
    <row r="33" s="645" customFormat="1" ht="150" customHeight="1" spans="1:26">
      <c r="A33" s="574">
        <v>26</v>
      </c>
      <c r="B33" s="143" t="s">
        <v>448</v>
      </c>
      <c r="C33" s="476" t="s">
        <v>647</v>
      </c>
      <c r="D33" s="143" t="s">
        <v>54</v>
      </c>
      <c r="E33" s="146" t="s">
        <v>563</v>
      </c>
      <c r="F33" s="143" t="s">
        <v>56</v>
      </c>
      <c r="G33" s="146" t="s">
        <v>543</v>
      </c>
      <c r="H33" s="143" t="s">
        <v>648</v>
      </c>
      <c r="I33" s="151" t="s">
        <v>649</v>
      </c>
      <c r="J33" s="143" t="s">
        <v>566</v>
      </c>
      <c r="K33" s="142">
        <v>12.39</v>
      </c>
      <c r="L33" s="574">
        <f t="shared" si="2"/>
        <v>1007.59</v>
      </c>
      <c r="M33" s="574">
        <f t="shared" si="3"/>
        <v>701.69</v>
      </c>
      <c r="N33" s="574">
        <f>1007.59-305.9</f>
        <v>701.69</v>
      </c>
      <c r="O33" s="625"/>
      <c r="P33" s="625"/>
      <c r="Q33" s="625"/>
      <c r="R33" s="625"/>
      <c r="S33" s="625"/>
      <c r="T33" s="625"/>
      <c r="U33" s="625">
        <v>305.9</v>
      </c>
      <c r="V33" s="654" t="s">
        <v>432</v>
      </c>
      <c r="W33" s="654" t="s">
        <v>432</v>
      </c>
      <c r="X33" s="654" t="s">
        <v>433</v>
      </c>
      <c r="Y33" s="628" t="s">
        <v>650</v>
      </c>
      <c r="Z33" s="625"/>
    </row>
    <row r="34" s="645" customFormat="1" ht="208" customHeight="1" spans="1:26">
      <c r="A34" s="574">
        <v>27</v>
      </c>
      <c r="B34" s="143" t="s">
        <v>651</v>
      </c>
      <c r="C34" s="143" t="s">
        <v>652</v>
      </c>
      <c r="D34" s="143" t="s">
        <v>54</v>
      </c>
      <c r="E34" s="143" t="s">
        <v>537</v>
      </c>
      <c r="F34" s="143" t="s">
        <v>56</v>
      </c>
      <c r="G34" s="150" t="s">
        <v>653</v>
      </c>
      <c r="H34" s="143" t="s">
        <v>35</v>
      </c>
      <c r="I34" s="611" t="s">
        <v>654</v>
      </c>
      <c r="J34" s="476" t="s">
        <v>539</v>
      </c>
      <c r="K34" s="143">
        <v>3904.1</v>
      </c>
      <c r="L34" s="574">
        <f t="shared" si="2"/>
        <v>1250</v>
      </c>
      <c r="M34" s="574">
        <f t="shared" si="3"/>
        <v>1250</v>
      </c>
      <c r="N34" s="574">
        <v>1250</v>
      </c>
      <c r="O34" s="625"/>
      <c r="P34" s="625"/>
      <c r="Q34" s="625"/>
      <c r="R34" s="625"/>
      <c r="S34" s="625"/>
      <c r="T34" s="625"/>
      <c r="U34" s="625"/>
      <c r="V34" s="143" t="s">
        <v>634</v>
      </c>
      <c r="W34" s="146" t="s">
        <v>627</v>
      </c>
      <c r="X34" s="143" t="s">
        <v>635</v>
      </c>
      <c r="Y34" s="161" t="s">
        <v>655</v>
      </c>
      <c r="Z34" s="625"/>
    </row>
    <row r="35" s="643" customFormat="1" ht="208" customHeight="1" spans="1:26">
      <c r="A35" s="653">
        <v>28</v>
      </c>
      <c r="B35" s="583" t="s">
        <v>512</v>
      </c>
      <c r="C35" s="583" t="s">
        <v>656</v>
      </c>
      <c r="D35" s="583" t="s">
        <v>54</v>
      </c>
      <c r="E35" s="583" t="s">
        <v>631</v>
      </c>
      <c r="F35" s="583" t="s">
        <v>56</v>
      </c>
      <c r="G35" s="592" t="s">
        <v>657</v>
      </c>
      <c r="H35" s="583" t="s">
        <v>35</v>
      </c>
      <c r="I35" s="612" t="s">
        <v>658</v>
      </c>
      <c r="J35" s="677" t="s">
        <v>37</v>
      </c>
      <c r="K35" s="583">
        <v>26000</v>
      </c>
      <c r="L35" s="653">
        <f t="shared" si="2"/>
        <v>2600</v>
      </c>
      <c r="M35" s="653">
        <f t="shared" si="3"/>
        <v>2600</v>
      </c>
      <c r="N35" s="676">
        <v>2600</v>
      </c>
      <c r="O35" s="676"/>
      <c r="P35" s="676"/>
      <c r="Q35" s="676"/>
      <c r="R35" s="676"/>
      <c r="S35" s="676"/>
      <c r="T35" s="653"/>
      <c r="U35" s="676"/>
      <c r="V35" s="593" t="s">
        <v>659</v>
      </c>
      <c r="W35" s="593" t="s">
        <v>659</v>
      </c>
      <c r="X35" s="593" t="s">
        <v>518</v>
      </c>
      <c r="Y35" s="634" t="s">
        <v>660</v>
      </c>
      <c r="Z35" s="653"/>
    </row>
    <row r="36" s="643" customFormat="1" ht="129" customHeight="1" spans="1:26">
      <c r="A36" s="574">
        <v>29</v>
      </c>
      <c r="B36" s="574" t="s">
        <v>520</v>
      </c>
      <c r="C36" s="654" t="s">
        <v>521</v>
      </c>
      <c r="D36" s="654" t="s">
        <v>31</v>
      </c>
      <c r="E36" s="654" t="s">
        <v>385</v>
      </c>
      <c r="F36" s="658" t="s">
        <v>33</v>
      </c>
      <c r="G36" s="573" t="s">
        <v>515</v>
      </c>
      <c r="H36" s="143" t="s">
        <v>35</v>
      </c>
      <c r="I36" s="678" t="s">
        <v>661</v>
      </c>
      <c r="J36" s="654" t="s">
        <v>37</v>
      </c>
      <c r="K36" s="574">
        <v>28000</v>
      </c>
      <c r="L36" s="574">
        <f t="shared" si="2"/>
        <v>4500</v>
      </c>
      <c r="M36" s="574">
        <f t="shared" si="3"/>
        <v>4500</v>
      </c>
      <c r="N36" s="625">
        <v>4500</v>
      </c>
      <c r="O36" s="625"/>
      <c r="P36" s="625"/>
      <c r="Q36" s="625"/>
      <c r="R36" s="625"/>
      <c r="S36" s="625"/>
      <c r="T36" s="574"/>
      <c r="U36" s="625"/>
      <c r="V36" s="654" t="s">
        <v>517</v>
      </c>
      <c r="W36" s="654" t="s">
        <v>517</v>
      </c>
      <c r="X36" s="654" t="s">
        <v>518</v>
      </c>
      <c r="Y36" s="690" t="s">
        <v>524</v>
      </c>
      <c r="Z36" s="574"/>
    </row>
    <row r="37" s="643" customFormat="1" ht="229" customHeight="1" spans="1:26">
      <c r="A37" s="653">
        <v>30</v>
      </c>
      <c r="B37" s="583" t="s">
        <v>525</v>
      </c>
      <c r="C37" s="593" t="s">
        <v>662</v>
      </c>
      <c r="D37" s="583" t="s">
        <v>54</v>
      </c>
      <c r="E37" s="583" t="s">
        <v>631</v>
      </c>
      <c r="F37" s="583" t="s">
        <v>56</v>
      </c>
      <c r="G37" s="592" t="s">
        <v>657</v>
      </c>
      <c r="H37" s="583" t="s">
        <v>663</v>
      </c>
      <c r="I37" s="612" t="s">
        <v>664</v>
      </c>
      <c r="J37" s="583" t="s">
        <v>539</v>
      </c>
      <c r="K37" s="583">
        <v>47800</v>
      </c>
      <c r="L37" s="653">
        <f t="shared" si="2"/>
        <v>8500</v>
      </c>
      <c r="M37" s="653">
        <f t="shared" si="3"/>
        <v>8500</v>
      </c>
      <c r="N37" s="676">
        <v>8500</v>
      </c>
      <c r="O37" s="676"/>
      <c r="P37" s="676"/>
      <c r="Q37" s="676"/>
      <c r="R37" s="676"/>
      <c r="S37" s="676"/>
      <c r="T37" s="653"/>
      <c r="U37" s="676"/>
      <c r="V37" s="593" t="s">
        <v>659</v>
      </c>
      <c r="W37" s="593" t="s">
        <v>659</v>
      </c>
      <c r="X37" s="593" t="s">
        <v>518</v>
      </c>
      <c r="Y37" s="634" t="s">
        <v>665</v>
      </c>
      <c r="Z37" s="653"/>
    </row>
    <row r="38" s="644" customFormat="1" ht="60" customHeight="1" spans="1:26">
      <c r="A38" s="360" t="s">
        <v>666</v>
      </c>
      <c r="B38" s="360" t="s">
        <v>667</v>
      </c>
      <c r="C38" s="360"/>
      <c r="D38" s="360"/>
      <c r="E38" s="360"/>
      <c r="F38" s="360"/>
      <c r="G38" s="146"/>
      <c r="H38" s="143"/>
      <c r="I38" s="679"/>
      <c r="J38" s="143"/>
      <c r="K38" s="143"/>
      <c r="L38" s="499">
        <f>SUM(L39:L43)</f>
        <v>1989.2</v>
      </c>
      <c r="M38" s="499">
        <f t="shared" ref="M38:U38" si="4">SUM(M39:M43)</f>
        <v>1989.2</v>
      </c>
      <c r="N38" s="499">
        <f t="shared" si="4"/>
        <v>1989.2</v>
      </c>
      <c r="O38" s="499">
        <f t="shared" si="4"/>
        <v>0</v>
      </c>
      <c r="P38" s="499">
        <f t="shared" si="4"/>
        <v>0</v>
      </c>
      <c r="Q38" s="499">
        <f t="shared" si="4"/>
        <v>0</v>
      </c>
      <c r="R38" s="499">
        <f t="shared" si="4"/>
        <v>0</v>
      </c>
      <c r="S38" s="499">
        <f t="shared" si="4"/>
        <v>0</v>
      </c>
      <c r="T38" s="499">
        <f t="shared" si="4"/>
        <v>0</v>
      </c>
      <c r="U38" s="499">
        <f t="shared" si="4"/>
        <v>0</v>
      </c>
      <c r="V38" s="143"/>
      <c r="W38" s="143"/>
      <c r="X38" s="143"/>
      <c r="Y38" s="606"/>
      <c r="Z38" s="574"/>
    </row>
    <row r="39" s="644" customFormat="1" ht="197" customHeight="1" spans="1:26">
      <c r="A39" s="574">
        <v>31</v>
      </c>
      <c r="B39" s="143" t="s">
        <v>63</v>
      </c>
      <c r="C39" s="143" t="s">
        <v>668</v>
      </c>
      <c r="D39" s="143" t="s">
        <v>669</v>
      </c>
      <c r="E39" s="143" t="s">
        <v>670</v>
      </c>
      <c r="F39" s="143" t="s">
        <v>56</v>
      </c>
      <c r="G39" s="143" t="s">
        <v>671</v>
      </c>
      <c r="H39" s="143" t="s">
        <v>46</v>
      </c>
      <c r="I39" s="149" t="s">
        <v>68</v>
      </c>
      <c r="J39" s="143" t="s">
        <v>672</v>
      </c>
      <c r="K39" s="143">
        <v>100</v>
      </c>
      <c r="L39" s="574">
        <f t="shared" ref="L39:L43" si="5">SUM(M39,T39,U39)</f>
        <v>194.4</v>
      </c>
      <c r="M39" s="574">
        <f t="shared" ref="M39:M43" si="6">SUM(N39:S39)</f>
        <v>194.4</v>
      </c>
      <c r="N39" s="143">
        <v>194.4</v>
      </c>
      <c r="O39" s="574"/>
      <c r="P39" s="574"/>
      <c r="Q39" s="574"/>
      <c r="R39" s="574"/>
      <c r="S39" s="574"/>
      <c r="T39" s="574"/>
      <c r="U39" s="574"/>
      <c r="V39" s="143" t="s">
        <v>673</v>
      </c>
      <c r="W39" s="143" t="s">
        <v>673</v>
      </c>
      <c r="X39" s="143" t="s">
        <v>674</v>
      </c>
      <c r="Y39" s="635" t="s">
        <v>72</v>
      </c>
      <c r="Z39" s="574"/>
    </row>
    <row r="40" s="643" customFormat="1" ht="237" customHeight="1" spans="1:26">
      <c r="A40" s="653">
        <v>32</v>
      </c>
      <c r="B40" s="583" t="s">
        <v>73</v>
      </c>
      <c r="C40" s="593" t="s">
        <v>74</v>
      </c>
      <c r="D40" s="583" t="s">
        <v>669</v>
      </c>
      <c r="E40" s="583" t="s">
        <v>675</v>
      </c>
      <c r="F40" s="583" t="s">
        <v>56</v>
      </c>
      <c r="G40" s="583" t="s">
        <v>676</v>
      </c>
      <c r="H40" s="583" t="s">
        <v>77</v>
      </c>
      <c r="I40" s="613" t="s">
        <v>677</v>
      </c>
      <c r="J40" s="583" t="s">
        <v>672</v>
      </c>
      <c r="K40" s="583">
        <v>1300</v>
      </c>
      <c r="L40" s="653">
        <f t="shared" si="5"/>
        <v>50</v>
      </c>
      <c r="M40" s="653">
        <f t="shared" si="6"/>
        <v>50</v>
      </c>
      <c r="N40" s="583">
        <v>50</v>
      </c>
      <c r="O40" s="653"/>
      <c r="P40" s="653"/>
      <c r="Q40" s="653"/>
      <c r="R40" s="653"/>
      <c r="S40" s="653"/>
      <c r="T40" s="653"/>
      <c r="U40" s="653"/>
      <c r="V40" s="593" t="s">
        <v>70</v>
      </c>
      <c r="W40" s="593" t="s">
        <v>70</v>
      </c>
      <c r="X40" s="583" t="s">
        <v>674</v>
      </c>
      <c r="Y40" s="636" t="s">
        <v>678</v>
      </c>
      <c r="Z40" s="677" t="s">
        <v>80</v>
      </c>
    </row>
    <row r="41" s="643" customFormat="1" ht="300" customHeight="1" spans="1:26">
      <c r="A41" s="653">
        <v>33</v>
      </c>
      <c r="B41" s="583" t="s">
        <v>81</v>
      </c>
      <c r="C41" s="595" t="s">
        <v>82</v>
      </c>
      <c r="D41" s="587" t="s">
        <v>669</v>
      </c>
      <c r="E41" s="583" t="s">
        <v>670</v>
      </c>
      <c r="F41" s="585" t="s">
        <v>56</v>
      </c>
      <c r="G41" s="587" t="s">
        <v>676</v>
      </c>
      <c r="H41" s="583" t="s">
        <v>46</v>
      </c>
      <c r="I41" s="614" t="s">
        <v>83</v>
      </c>
      <c r="J41" s="583" t="s">
        <v>672</v>
      </c>
      <c r="K41" s="583">
        <v>1186</v>
      </c>
      <c r="L41" s="653">
        <f t="shared" si="5"/>
        <v>1423.2</v>
      </c>
      <c r="M41" s="653">
        <f t="shared" si="6"/>
        <v>1423.2</v>
      </c>
      <c r="N41" s="583">
        <v>1423.2</v>
      </c>
      <c r="O41" s="653"/>
      <c r="P41" s="653"/>
      <c r="Q41" s="653"/>
      <c r="R41" s="653"/>
      <c r="S41" s="653"/>
      <c r="T41" s="653"/>
      <c r="U41" s="653"/>
      <c r="V41" s="587" t="s">
        <v>679</v>
      </c>
      <c r="W41" s="587" t="s">
        <v>679</v>
      </c>
      <c r="X41" s="587" t="s">
        <v>680</v>
      </c>
      <c r="Y41" s="637" t="s">
        <v>681</v>
      </c>
      <c r="Z41" s="653"/>
    </row>
    <row r="42" s="644" customFormat="1" ht="181" customHeight="1" spans="1:26">
      <c r="A42" s="574">
        <v>34</v>
      </c>
      <c r="B42" s="143" t="s">
        <v>87</v>
      </c>
      <c r="C42" s="475" t="s">
        <v>682</v>
      </c>
      <c r="D42" s="146" t="s">
        <v>669</v>
      </c>
      <c r="E42" s="146" t="s">
        <v>683</v>
      </c>
      <c r="F42" s="477" t="s">
        <v>56</v>
      </c>
      <c r="G42" s="146" t="s">
        <v>543</v>
      </c>
      <c r="H42" s="143" t="s">
        <v>90</v>
      </c>
      <c r="I42" s="602" t="s">
        <v>91</v>
      </c>
      <c r="J42" s="143" t="s">
        <v>672</v>
      </c>
      <c r="K42" s="143">
        <v>600</v>
      </c>
      <c r="L42" s="574">
        <f t="shared" si="5"/>
        <v>30</v>
      </c>
      <c r="M42" s="574">
        <f t="shared" si="6"/>
        <v>30</v>
      </c>
      <c r="N42" s="143">
        <v>30</v>
      </c>
      <c r="O42" s="574"/>
      <c r="P42" s="574"/>
      <c r="Q42" s="574"/>
      <c r="R42" s="574"/>
      <c r="S42" s="574"/>
      <c r="T42" s="574"/>
      <c r="U42" s="574"/>
      <c r="V42" s="146" t="s">
        <v>549</v>
      </c>
      <c r="W42" s="146" t="s">
        <v>549</v>
      </c>
      <c r="X42" s="146" t="s">
        <v>550</v>
      </c>
      <c r="Y42" s="163" t="s">
        <v>94</v>
      </c>
      <c r="Z42" s="574"/>
    </row>
    <row r="43" s="643" customFormat="1" ht="271" customHeight="1" spans="1:26">
      <c r="A43" s="653">
        <v>35</v>
      </c>
      <c r="B43" s="583" t="s">
        <v>95</v>
      </c>
      <c r="C43" s="595" t="s">
        <v>96</v>
      </c>
      <c r="D43" s="587" t="s">
        <v>669</v>
      </c>
      <c r="E43" s="587" t="s">
        <v>670</v>
      </c>
      <c r="F43" s="587" t="s">
        <v>56</v>
      </c>
      <c r="G43" s="587" t="s">
        <v>676</v>
      </c>
      <c r="H43" s="583" t="s">
        <v>684</v>
      </c>
      <c r="I43" s="615" t="s">
        <v>98</v>
      </c>
      <c r="J43" s="583" t="s">
        <v>672</v>
      </c>
      <c r="K43" s="583">
        <v>300</v>
      </c>
      <c r="L43" s="653">
        <f t="shared" si="5"/>
        <v>291.6</v>
      </c>
      <c r="M43" s="653">
        <f t="shared" si="6"/>
        <v>291.6</v>
      </c>
      <c r="N43" s="583">
        <v>291.6</v>
      </c>
      <c r="O43" s="653"/>
      <c r="P43" s="653"/>
      <c r="Q43" s="653"/>
      <c r="R43" s="653"/>
      <c r="S43" s="653"/>
      <c r="T43" s="653"/>
      <c r="U43" s="653"/>
      <c r="V43" s="587" t="s">
        <v>549</v>
      </c>
      <c r="W43" s="587" t="s">
        <v>685</v>
      </c>
      <c r="X43" s="587" t="s">
        <v>686</v>
      </c>
      <c r="Y43" s="638" t="s">
        <v>687</v>
      </c>
      <c r="Z43" s="653"/>
    </row>
    <row r="44" s="644" customFormat="1" ht="60" customHeight="1" spans="1:26">
      <c r="A44" s="360" t="s">
        <v>688</v>
      </c>
      <c r="B44" s="360" t="s">
        <v>689</v>
      </c>
      <c r="C44" s="360"/>
      <c r="D44" s="360"/>
      <c r="E44" s="360"/>
      <c r="F44" s="360"/>
      <c r="G44" s="146"/>
      <c r="H44" s="143"/>
      <c r="I44" s="600"/>
      <c r="J44" s="143"/>
      <c r="K44" s="143"/>
      <c r="L44" s="499">
        <f t="shared" ref="L44:U44" si="7">SUM(L45:L73)</f>
        <v>37119.131</v>
      </c>
      <c r="M44" s="499">
        <f t="shared" si="7"/>
        <v>27119.131</v>
      </c>
      <c r="N44" s="499">
        <f t="shared" si="7"/>
        <v>22483.131</v>
      </c>
      <c r="O44" s="499">
        <f t="shared" si="7"/>
        <v>4194</v>
      </c>
      <c r="P44" s="499">
        <f t="shared" si="7"/>
        <v>0</v>
      </c>
      <c r="Q44" s="499">
        <f t="shared" si="7"/>
        <v>0</v>
      </c>
      <c r="R44" s="499">
        <f t="shared" si="7"/>
        <v>442</v>
      </c>
      <c r="S44" s="499">
        <f t="shared" si="7"/>
        <v>0</v>
      </c>
      <c r="T44" s="499">
        <f t="shared" si="7"/>
        <v>9000</v>
      </c>
      <c r="U44" s="499">
        <f t="shared" si="7"/>
        <v>1000</v>
      </c>
      <c r="V44" s="146"/>
      <c r="W44" s="146"/>
      <c r="X44" s="146"/>
      <c r="Y44" s="635"/>
      <c r="Z44" s="574"/>
    </row>
    <row r="45" s="644" customFormat="1" ht="364.8" spans="1:26">
      <c r="A45" s="574">
        <v>36</v>
      </c>
      <c r="B45" s="143" t="s">
        <v>102</v>
      </c>
      <c r="C45" s="478" t="s">
        <v>103</v>
      </c>
      <c r="D45" s="146" t="s">
        <v>420</v>
      </c>
      <c r="E45" s="145" t="s">
        <v>690</v>
      </c>
      <c r="F45" s="146" t="s">
        <v>56</v>
      </c>
      <c r="G45" s="573" t="s">
        <v>106</v>
      </c>
      <c r="H45" s="143" t="s">
        <v>107</v>
      </c>
      <c r="I45" s="602" t="s">
        <v>108</v>
      </c>
      <c r="J45" s="143" t="s">
        <v>544</v>
      </c>
      <c r="K45" s="143">
        <v>910</v>
      </c>
      <c r="L45" s="574">
        <f t="shared" ref="L45:L73" si="8">SUM(M45,T45,U45)</f>
        <v>81.9</v>
      </c>
      <c r="M45" s="574">
        <f t="shared" ref="M45:M73" si="9">SUM(N45:S45)</f>
        <v>81.9</v>
      </c>
      <c r="N45" s="574">
        <v>81.9</v>
      </c>
      <c r="O45" s="574"/>
      <c r="P45" s="574"/>
      <c r="Q45" s="574"/>
      <c r="R45" s="574"/>
      <c r="S45" s="574"/>
      <c r="T45" s="574"/>
      <c r="U45" s="574"/>
      <c r="V45" s="146" t="s">
        <v>691</v>
      </c>
      <c r="W45" s="146" t="s">
        <v>691</v>
      </c>
      <c r="X45" s="146" t="s">
        <v>692</v>
      </c>
      <c r="Y45" s="163" t="s">
        <v>111</v>
      </c>
      <c r="Z45" s="574"/>
    </row>
    <row r="46" s="644" customFormat="1" ht="223" customHeight="1" spans="1:26">
      <c r="A46" s="574">
        <v>37</v>
      </c>
      <c r="B46" s="143" t="s">
        <v>130</v>
      </c>
      <c r="C46" s="476" t="s">
        <v>131</v>
      </c>
      <c r="D46" s="476" t="s">
        <v>420</v>
      </c>
      <c r="E46" s="143" t="s">
        <v>693</v>
      </c>
      <c r="F46" s="143" t="s">
        <v>56</v>
      </c>
      <c r="G46" s="146" t="s">
        <v>133</v>
      </c>
      <c r="H46" s="143" t="s">
        <v>134</v>
      </c>
      <c r="I46" s="616" t="s">
        <v>135</v>
      </c>
      <c r="J46" s="143" t="s">
        <v>694</v>
      </c>
      <c r="K46" s="142">
        <v>21</v>
      </c>
      <c r="L46" s="574">
        <f t="shared" si="8"/>
        <v>252</v>
      </c>
      <c r="M46" s="574">
        <f t="shared" si="9"/>
        <v>252</v>
      </c>
      <c r="N46" s="574">
        <v>252</v>
      </c>
      <c r="O46" s="574">
        <v>0</v>
      </c>
      <c r="P46" s="574"/>
      <c r="Q46" s="574"/>
      <c r="R46" s="574"/>
      <c r="S46" s="574"/>
      <c r="T46" s="574">
        <v>0</v>
      </c>
      <c r="U46" s="574"/>
      <c r="V46" s="143" t="s">
        <v>695</v>
      </c>
      <c r="W46" s="143" t="s">
        <v>695</v>
      </c>
      <c r="X46" s="143" t="s">
        <v>696</v>
      </c>
      <c r="Y46" s="628" t="s">
        <v>139</v>
      </c>
      <c r="Z46" s="574"/>
    </row>
    <row r="47" s="644" customFormat="1" ht="220" customHeight="1" spans="1:26">
      <c r="A47" s="574">
        <v>38</v>
      </c>
      <c r="B47" s="143" t="s">
        <v>169</v>
      </c>
      <c r="C47" s="143" t="s">
        <v>697</v>
      </c>
      <c r="D47" s="476" t="s">
        <v>420</v>
      </c>
      <c r="E47" s="476" t="s">
        <v>698</v>
      </c>
      <c r="F47" s="143" t="s">
        <v>56</v>
      </c>
      <c r="G47" s="143" t="s">
        <v>422</v>
      </c>
      <c r="H47" s="476" t="s">
        <v>254</v>
      </c>
      <c r="I47" s="603" t="s">
        <v>699</v>
      </c>
      <c r="J47" s="143" t="s">
        <v>539</v>
      </c>
      <c r="K47" s="143">
        <v>22000</v>
      </c>
      <c r="L47" s="574">
        <f t="shared" si="8"/>
        <v>396</v>
      </c>
      <c r="M47" s="574">
        <f t="shared" si="9"/>
        <v>396</v>
      </c>
      <c r="N47" s="574"/>
      <c r="O47" s="574">
        <v>396</v>
      </c>
      <c r="P47" s="574"/>
      <c r="Q47" s="574"/>
      <c r="R47" s="574"/>
      <c r="S47" s="574"/>
      <c r="T47" s="574"/>
      <c r="U47" s="574"/>
      <c r="V47" s="143" t="s">
        <v>598</v>
      </c>
      <c r="W47" s="143" t="s">
        <v>700</v>
      </c>
      <c r="X47" s="143" t="s">
        <v>701</v>
      </c>
      <c r="Y47" s="163" t="s">
        <v>178</v>
      </c>
      <c r="Z47" s="574"/>
    </row>
    <row r="48" s="644" customFormat="1" ht="258" customHeight="1" spans="1:26">
      <c r="A48" s="574">
        <v>39</v>
      </c>
      <c r="B48" s="143" t="s">
        <v>179</v>
      </c>
      <c r="C48" s="143" t="s">
        <v>702</v>
      </c>
      <c r="D48" s="476" t="s">
        <v>420</v>
      </c>
      <c r="E48" s="476" t="s">
        <v>703</v>
      </c>
      <c r="F48" s="476" t="s">
        <v>56</v>
      </c>
      <c r="G48" s="476" t="s">
        <v>704</v>
      </c>
      <c r="H48" s="476" t="s">
        <v>182</v>
      </c>
      <c r="I48" s="603" t="s">
        <v>183</v>
      </c>
      <c r="J48" s="146" t="s">
        <v>566</v>
      </c>
      <c r="K48" s="143">
        <f>35.6+8</f>
        <v>43.6</v>
      </c>
      <c r="L48" s="574">
        <f t="shared" si="8"/>
        <v>300</v>
      </c>
      <c r="M48" s="574">
        <f t="shared" si="9"/>
        <v>300</v>
      </c>
      <c r="N48" s="574"/>
      <c r="O48" s="574">
        <v>300</v>
      </c>
      <c r="P48" s="574"/>
      <c r="Q48" s="574"/>
      <c r="R48" s="574"/>
      <c r="S48" s="574"/>
      <c r="T48" s="574"/>
      <c r="U48" s="574"/>
      <c r="V48" s="143" t="s">
        <v>581</v>
      </c>
      <c r="W48" s="143" t="s">
        <v>700</v>
      </c>
      <c r="X48" s="143" t="s">
        <v>705</v>
      </c>
      <c r="Y48" s="163" t="s">
        <v>706</v>
      </c>
      <c r="Z48" s="574"/>
    </row>
    <row r="49" s="644" customFormat="1" ht="223" customHeight="1" spans="1:26">
      <c r="A49" s="574">
        <v>40</v>
      </c>
      <c r="B49" s="143" t="s">
        <v>188</v>
      </c>
      <c r="C49" s="143" t="s">
        <v>707</v>
      </c>
      <c r="D49" s="476" t="s">
        <v>420</v>
      </c>
      <c r="E49" s="476" t="s">
        <v>703</v>
      </c>
      <c r="F49" s="476" t="s">
        <v>56</v>
      </c>
      <c r="G49" s="476" t="s">
        <v>564</v>
      </c>
      <c r="H49" s="476" t="s">
        <v>182</v>
      </c>
      <c r="I49" s="603" t="s">
        <v>191</v>
      </c>
      <c r="J49" s="146" t="s">
        <v>566</v>
      </c>
      <c r="K49" s="143">
        <v>4.85</v>
      </c>
      <c r="L49" s="574">
        <f t="shared" si="8"/>
        <v>398</v>
      </c>
      <c r="M49" s="574">
        <f t="shared" si="9"/>
        <v>398</v>
      </c>
      <c r="N49" s="574"/>
      <c r="O49" s="574">
        <v>398</v>
      </c>
      <c r="P49" s="574"/>
      <c r="Q49" s="574"/>
      <c r="R49" s="574"/>
      <c r="S49" s="574"/>
      <c r="T49" s="574"/>
      <c r="U49" s="574"/>
      <c r="V49" s="143" t="s">
        <v>567</v>
      </c>
      <c r="W49" s="143" t="s">
        <v>700</v>
      </c>
      <c r="X49" s="143" t="s">
        <v>708</v>
      </c>
      <c r="Y49" s="163" t="s">
        <v>709</v>
      </c>
      <c r="Z49" s="574"/>
    </row>
    <row r="50" s="643" customFormat="1" ht="197" customHeight="1" spans="1:26">
      <c r="A50" s="574">
        <v>41</v>
      </c>
      <c r="B50" s="143" t="s">
        <v>195</v>
      </c>
      <c r="C50" s="143" t="s">
        <v>710</v>
      </c>
      <c r="D50" s="476" t="s">
        <v>420</v>
      </c>
      <c r="E50" s="476" t="s">
        <v>711</v>
      </c>
      <c r="F50" s="476" t="s">
        <v>56</v>
      </c>
      <c r="G50" s="476" t="s">
        <v>712</v>
      </c>
      <c r="H50" s="143" t="s">
        <v>182</v>
      </c>
      <c r="I50" s="149" t="s">
        <v>713</v>
      </c>
      <c r="J50" s="143" t="s">
        <v>566</v>
      </c>
      <c r="K50" s="143">
        <v>2.6</v>
      </c>
      <c r="L50" s="574">
        <f t="shared" si="8"/>
        <v>135</v>
      </c>
      <c r="M50" s="574">
        <f t="shared" si="9"/>
        <v>135</v>
      </c>
      <c r="N50" s="574"/>
      <c r="O50" s="574">
        <v>135</v>
      </c>
      <c r="P50" s="574"/>
      <c r="Q50" s="574"/>
      <c r="R50" s="574"/>
      <c r="S50" s="574"/>
      <c r="T50" s="574"/>
      <c r="U50" s="574"/>
      <c r="V50" s="143" t="s">
        <v>714</v>
      </c>
      <c r="W50" s="143" t="s">
        <v>700</v>
      </c>
      <c r="X50" s="143" t="s">
        <v>715</v>
      </c>
      <c r="Y50" s="163" t="s">
        <v>716</v>
      </c>
      <c r="Z50" s="574"/>
    </row>
    <row r="51" s="643" customFormat="1" ht="216" customHeight="1" spans="1:26">
      <c r="A51" s="574">
        <v>42</v>
      </c>
      <c r="B51" s="143" t="s">
        <v>203</v>
      </c>
      <c r="C51" s="143" t="s">
        <v>717</v>
      </c>
      <c r="D51" s="476" t="s">
        <v>420</v>
      </c>
      <c r="E51" s="476" t="s">
        <v>711</v>
      </c>
      <c r="F51" s="476" t="s">
        <v>56</v>
      </c>
      <c r="G51" s="476" t="s">
        <v>718</v>
      </c>
      <c r="H51" s="143" t="s">
        <v>182</v>
      </c>
      <c r="I51" s="149" t="s">
        <v>719</v>
      </c>
      <c r="J51" s="143" t="s">
        <v>566</v>
      </c>
      <c r="K51" s="143">
        <v>6.338</v>
      </c>
      <c r="L51" s="574">
        <f t="shared" si="8"/>
        <v>395</v>
      </c>
      <c r="M51" s="574">
        <f t="shared" si="9"/>
        <v>395</v>
      </c>
      <c r="N51" s="574"/>
      <c r="O51" s="574">
        <v>395</v>
      </c>
      <c r="P51" s="574"/>
      <c r="Q51" s="574"/>
      <c r="R51" s="574"/>
      <c r="S51" s="574"/>
      <c r="T51" s="574"/>
      <c r="U51" s="574"/>
      <c r="V51" s="143" t="s">
        <v>700</v>
      </c>
      <c r="W51" s="143" t="s">
        <v>679</v>
      </c>
      <c r="X51" s="143" t="s">
        <v>720</v>
      </c>
      <c r="Y51" s="163" t="s">
        <v>721</v>
      </c>
      <c r="Z51" s="574"/>
    </row>
    <row r="52" s="643" customFormat="1" ht="189" customHeight="1" spans="1:26">
      <c r="A52" s="574">
        <v>43</v>
      </c>
      <c r="B52" s="143" t="s">
        <v>209</v>
      </c>
      <c r="C52" s="143" t="s">
        <v>722</v>
      </c>
      <c r="D52" s="476" t="s">
        <v>420</v>
      </c>
      <c r="E52" s="476" t="s">
        <v>711</v>
      </c>
      <c r="F52" s="476" t="s">
        <v>56</v>
      </c>
      <c r="G52" s="476" t="s">
        <v>723</v>
      </c>
      <c r="H52" s="143" t="s">
        <v>182</v>
      </c>
      <c r="I52" s="149" t="s">
        <v>724</v>
      </c>
      <c r="J52" s="143" t="s">
        <v>566</v>
      </c>
      <c r="K52" s="143">
        <v>3.95</v>
      </c>
      <c r="L52" s="574">
        <f t="shared" si="8"/>
        <v>237</v>
      </c>
      <c r="M52" s="574">
        <f t="shared" si="9"/>
        <v>237</v>
      </c>
      <c r="N52" s="574"/>
      <c r="O52" s="574">
        <v>237</v>
      </c>
      <c r="P52" s="574"/>
      <c r="Q52" s="574"/>
      <c r="R52" s="574"/>
      <c r="S52" s="574"/>
      <c r="T52" s="574"/>
      <c r="U52" s="574"/>
      <c r="V52" s="143" t="s">
        <v>603</v>
      </c>
      <c r="W52" s="143" t="s">
        <v>700</v>
      </c>
      <c r="X52" s="143" t="s">
        <v>725</v>
      </c>
      <c r="Y52" s="163" t="s">
        <v>726</v>
      </c>
      <c r="Z52" s="574"/>
    </row>
    <row r="53" s="643" customFormat="1" ht="206" customHeight="1" spans="1:26">
      <c r="A53" s="574">
        <v>44</v>
      </c>
      <c r="B53" s="143" t="s">
        <v>216</v>
      </c>
      <c r="C53" s="143" t="s">
        <v>727</v>
      </c>
      <c r="D53" s="476" t="s">
        <v>420</v>
      </c>
      <c r="E53" s="476" t="s">
        <v>711</v>
      </c>
      <c r="F53" s="476" t="s">
        <v>56</v>
      </c>
      <c r="G53" s="476" t="s">
        <v>728</v>
      </c>
      <c r="H53" s="143" t="s">
        <v>182</v>
      </c>
      <c r="I53" s="149" t="s">
        <v>729</v>
      </c>
      <c r="J53" s="143" t="s">
        <v>566</v>
      </c>
      <c r="K53" s="143">
        <v>6.25</v>
      </c>
      <c r="L53" s="574">
        <f t="shared" si="8"/>
        <v>385</v>
      </c>
      <c r="M53" s="574">
        <f t="shared" si="9"/>
        <v>385</v>
      </c>
      <c r="N53" s="574"/>
      <c r="O53" s="574">
        <v>385</v>
      </c>
      <c r="P53" s="574"/>
      <c r="Q53" s="574"/>
      <c r="R53" s="574"/>
      <c r="S53" s="574"/>
      <c r="T53" s="574"/>
      <c r="U53" s="574"/>
      <c r="V53" s="143" t="s">
        <v>730</v>
      </c>
      <c r="W53" s="143" t="s">
        <v>700</v>
      </c>
      <c r="X53" s="143" t="s">
        <v>731</v>
      </c>
      <c r="Y53" s="161" t="s">
        <v>732</v>
      </c>
      <c r="Z53" s="574"/>
    </row>
    <row r="54" s="643" customFormat="1" ht="188" customHeight="1" spans="1:26">
      <c r="A54" s="574">
        <v>45</v>
      </c>
      <c r="B54" s="143" t="s">
        <v>223</v>
      </c>
      <c r="C54" s="143" t="s">
        <v>733</v>
      </c>
      <c r="D54" s="476" t="s">
        <v>420</v>
      </c>
      <c r="E54" s="476" t="s">
        <v>711</v>
      </c>
      <c r="F54" s="476" t="s">
        <v>56</v>
      </c>
      <c r="G54" s="476" t="s">
        <v>704</v>
      </c>
      <c r="H54" s="476" t="s">
        <v>182</v>
      </c>
      <c r="I54" s="149" t="s">
        <v>734</v>
      </c>
      <c r="J54" s="143" t="s">
        <v>566</v>
      </c>
      <c r="K54" s="143">
        <v>6.5</v>
      </c>
      <c r="L54" s="574">
        <f t="shared" si="8"/>
        <v>390</v>
      </c>
      <c r="M54" s="574">
        <f t="shared" si="9"/>
        <v>390</v>
      </c>
      <c r="N54" s="574"/>
      <c r="O54" s="574">
        <v>390</v>
      </c>
      <c r="P54" s="574"/>
      <c r="Q54" s="574"/>
      <c r="R54" s="574"/>
      <c r="S54" s="574"/>
      <c r="T54" s="574"/>
      <c r="U54" s="574"/>
      <c r="V54" s="143" t="s">
        <v>581</v>
      </c>
      <c r="W54" s="143" t="s">
        <v>700</v>
      </c>
      <c r="X54" s="143" t="s">
        <v>705</v>
      </c>
      <c r="Y54" s="161" t="s">
        <v>735</v>
      </c>
      <c r="Z54" s="574"/>
    </row>
    <row r="55" s="644" customFormat="1" ht="183" customHeight="1" spans="1:26">
      <c r="A55" s="574">
        <v>46</v>
      </c>
      <c r="B55" s="574" t="s">
        <v>227</v>
      </c>
      <c r="C55" s="654" t="s">
        <v>228</v>
      </c>
      <c r="D55" s="662" t="s">
        <v>104</v>
      </c>
      <c r="E55" s="662" t="s">
        <v>197</v>
      </c>
      <c r="F55" s="662" t="s">
        <v>33</v>
      </c>
      <c r="G55" s="662" t="s">
        <v>190</v>
      </c>
      <c r="H55" s="574" t="s">
        <v>182</v>
      </c>
      <c r="I55" s="680" t="s">
        <v>736</v>
      </c>
      <c r="J55" s="654" t="s">
        <v>184</v>
      </c>
      <c r="K55" s="574">
        <v>6.37</v>
      </c>
      <c r="L55" s="574">
        <f t="shared" si="8"/>
        <v>378</v>
      </c>
      <c r="M55" s="574">
        <f t="shared" si="9"/>
        <v>378</v>
      </c>
      <c r="N55" s="574"/>
      <c r="O55" s="574">
        <v>378</v>
      </c>
      <c r="P55" s="574"/>
      <c r="Q55" s="574"/>
      <c r="R55" s="574"/>
      <c r="S55" s="574"/>
      <c r="T55" s="574"/>
      <c r="U55" s="574"/>
      <c r="V55" s="654" t="s">
        <v>192</v>
      </c>
      <c r="W55" s="654" t="s">
        <v>176</v>
      </c>
      <c r="X55" s="654" t="s">
        <v>193</v>
      </c>
      <c r="Y55" s="686" t="s">
        <v>230</v>
      </c>
      <c r="Z55" s="574"/>
    </row>
    <row r="56" s="644" customFormat="1" ht="207" customHeight="1" spans="1:26">
      <c r="A56" s="574">
        <v>47</v>
      </c>
      <c r="B56" s="574" t="s">
        <v>231</v>
      </c>
      <c r="C56" s="654" t="s">
        <v>232</v>
      </c>
      <c r="D56" s="662" t="s">
        <v>104</v>
      </c>
      <c r="E56" s="662" t="s">
        <v>197</v>
      </c>
      <c r="F56" s="662" t="s">
        <v>33</v>
      </c>
      <c r="G56" s="662" t="s">
        <v>233</v>
      </c>
      <c r="H56" s="574" t="s">
        <v>182</v>
      </c>
      <c r="I56" s="681" t="s">
        <v>737</v>
      </c>
      <c r="J56" s="654" t="s">
        <v>184</v>
      </c>
      <c r="K56" s="574">
        <v>6.848</v>
      </c>
      <c r="L56" s="574">
        <f t="shared" si="8"/>
        <v>390</v>
      </c>
      <c r="M56" s="574">
        <f t="shared" si="9"/>
        <v>390</v>
      </c>
      <c r="N56" s="574"/>
      <c r="O56" s="574">
        <v>390</v>
      </c>
      <c r="P56" s="574"/>
      <c r="Q56" s="574"/>
      <c r="R56" s="574"/>
      <c r="S56" s="574"/>
      <c r="T56" s="574"/>
      <c r="U56" s="574"/>
      <c r="V56" s="654" t="s">
        <v>235</v>
      </c>
      <c r="W56" s="654" t="s">
        <v>176</v>
      </c>
      <c r="X56" s="654" t="s">
        <v>236</v>
      </c>
      <c r="Y56" s="686" t="s">
        <v>237</v>
      </c>
      <c r="Z56" s="574"/>
    </row>
    <row r="57" s="644" customFormat="1" ht="208" customHeight="1" spans="1:26">
      <c r="A57" s="574">
        <v>48</v>
      </c>
      <c r="B57" s="574" t="s">
        <v>238</v>
      </c>
      <c r="C57" s="654" t="s">
        <v>239</v>
      </c>
      <c r="D57" s="663" t="s">
        <v>104</v>
      </c>
      <c r="E57" s="662" t="s">
        <v>197</v>
      </c>
      <c r="F57" s="663" t="s">
        <v>33</v>
      </c>
      <c r="G57" s="662" t="s">
        <v>240</v>
      </c>
      <c r="H57" s="664" t="s">
        <v>182</v>
      </c>
      <c r="I57" s="681" t="s">
        <v>738</v>
      </c>
      <c r="J57" s="654" t="s">
        <v>184</v>
      </c>
      <c r="K57" s="574">
        <v>6.5</v>
      </c>
      <c r="L57" s="574">
        <f t="shared" si="8"/>
        <v>395</v>
      </c>
      <c r="M57" s="574">
        <f t="shared" si="9"/>
        <v>395</v>
      </c>
      <c r="N57" s="574"/>
      <c r="O57" s="574">
        <v>395</v>
      </c>
      <c r="P57" s="574"/>
      <c r="Q57" s="574"/>
      <c r="R57" s="574"/>
      <c r="S57" s="574"/>
      <c r="T57" s="574"/>
      <c r="U57" s="574"/>
      <c r="V57" s="654" t="s">
        <v>242</v>
      </c>
      <c r="W57" s="654" t="s">
        <v>176</v>
      </c>
      <c r="X57" s="654" t="s">
        <v>243</v>
      </c>
      <c r="Y57" s="686" t="s">
        <v>244</v>
      </c>
      <c r="Z57" s="574"/>
    </row>
    <row r="58" s="644" customFormat="1" ht="115" customHeight="1" spans="1:26">
      <c r="A58" s="574">
        <v>49</v>
      </c>
      <c r="B58" s="574" t="s">
        <v>245</v>
      </c>
      <c r="C58" s="654" t="s">
        <v>246</v>
      </c>
      <c r="D58" s="662" t="s">
        <v>104</v>
      </c>
      <c r="E58" s="573" t="s">
        <v>142</v>
      </c>
      <c r="F58" s="662" t="s">
        <v>33</v>
      </c>
      <c r="G58" s="662" t="s">
        <v>247</v>
      </c>
      <c r="H58" s="574" t="s">
        <v>182</v>
      </c>
      <c r="I58" s="681" t="s">
        <v>248</v>
      </c>
      <c r="J58" s="654" t="s">
        <v>249</v>
      </c>
      <c r="K58" s="574">
        <v>30000</v>
      </c>
      <c r="L58" s="574">
        <f t="shared" si="8"/>
        <v>395</v>
      </c>
      <c r="M58" s="574">
        <f t="shared" si="9"/>
        <v>395</v>
      </c>
      <c r="N58" s="574"/>
      <c r="O58" s="574">
        <v>395</v>
      </c>
      <c r="P58" s="574"/>
      <c r="Q58" s="574"/>
      <c r="R58" s="574"/>
      <c r="S58" s="574"/>
      <c r="T58" s="574"/>
      <c r="U58" s="574"/>
      <c r="V58" s="654" t="s">
        <v>175</v>
      </c>
      <c r="W58" s="654" t="s">
        <v>176</v>
      </c>
      <c r="X58" s="654" t="s">
        <v>177</v>
      </c>
      <c r="Y58" s="686" t="s">
        <v>250</v>
      </c>
      <c r="Z58" s="574"/>
    </row>
    <row r="59" s="435" customFormat="1" ht="261" customHeight="1" spans="1:26">
      <c r="A59" s="574">
        <v>50</v>
      </c>
      <c r="B59" s="143" t="s">
        <v>257</v>
      </c>
      <c r="C59" s="146" t="s">
        <v>739</v>
      </c>
      <c r="D59" s="146" t="s">
        <v>420</v>
      </c>
      <c r="E59" s="476" t="s">
        <v>740</v>
      </c>
      <c r="F59" s="476" t="s">
        <v>56</v>
      </c>
      <c r="G59" s="146" t="s">
        <v>741</v>
      </c>
      <c r="H59" s="143" t="s">
        <v>124</v>
      </c>
      <c r="I59" s="617" t="s">
        <v>742</v>
      </c>
      <c r="J59" s="143" t="s">
        <v>566</v>
      </c>
      <c r="K59" s="143">
        <f>18.685+5.1</f>
        <v>23.785</v>
      </c>
      <c r="L59" s="574">
        <f t="shared" si="8"/>
        <v>266</v>
      </c>
      <c r="M59" s="574">
        <f t="shared" si="9"/>
        <v>266</v>
      </c>
      <c r="N59" s="574"/>
      <c r="O59" s="574"/>
      <c r="P59" s="574"/>
      <c r="Q59" s="574"/>
      <c r="R59" s="143">
        <v>266</v>
      </c>
      <c r="S59" s="574"/>
      <c r="T59" s="574"/>
      <c r="U59" s="574"/>
      <c r="V59" s="146" t="s">
        <v>741</v>
      </c>
      <c r="W59" s="146" t="s">
        <v>695</v>
      </c>
      <c r="X59" s="146" t="s">
        <v>743</v>
      </c>
      <c r="Y59" s="161" t="s">
        <v>744</v>
      </c>
      <c r="Z59" s="574"/>
    </row>
    <row r="60" s="644" customFormat="1" ht="230" customHeight="1" spans="1:26">
      <c r="A60" s="574">
        <v>51</v>
      </c>
      <c r="B60" s="143" t="s">
        <v>264</v>
      </c>
      <c r="C60" s="146" t="s">
        <v>745</v>
      </c>
      <c r="D60" s="146" t="s">
        <v>420</v>
      </c>
      <c r="E60" s="476" t="s">
        <v>698</v>
      </c>
      <c r="F60" s="476" t="s">
        <v>56</v>
      </c>
      <c r="G60" s="146" t="s">
        <v>746</v>
      </c>
      <c r="H60" s="143" t="s">
        <v>124</v>
      </c>
      <c r="I60" s="359" t="s">
        <v>747</v>
      </c>
      <c r="J60" s="143" t="s">
        <v>566</v>
      </c>
      <c r="K60" s="143">
        <f>6.658+1.7</f>
        <v>8.358</v>
      </c>
      <c r="L60" s="574">
        <f t="shared" si="8"/>
        <v>176</v>
      </c>
      <c r="M60" s="574">
        <f t="shared" si="9"/>
        <v>176</v>
      </c>
      <c r="N60" s="574"/>
      <c r="O60" s="574"/>
      <c r="P60" s="574"/>
      <c r="Q60" s="574"/>
      <c r="R60" s="143">
        <v>176</v>
      </c>
      <c r="S60" s="574"/>
      <c r="T60" s="574"/>
      <c r="U60" s="574"/>
      <c r="V60" s="146" t="s">
        <v>746</v>
      </c>
      <c r="W60" s="146" t="s">
        <v>695</v>
      </c>
      <c r="X60" s="146" t="s">
        <v>748</v>
      </c>
      <c r="Y60" s="161" t="s">
        <v>749</v>
      </c>
      <c r="Z60" s="574"/>
    </row>
    <row r="61" s="643" customFormat="1" ht="310" customHeight="1" spans="1:26">
      <c r="A61" s="653">
        <v>52</v>
      </c>
      <c r="B61" s="583" t="s">
        <v>397</v>
      </c>
      <c r="C61" s="583" t="s">
        <v>750</v>
      </c>
      <c r="D61" s="587" t="s">
        <v>420</v>
      </c>
      <c r="E61" s="596" t="s">
        <v>421</v>
      </c>
      <c r="F61" s="587" t="s">
        <v>56</v>
      </c>
      <c r="G61" s="587" t="s">
        <v>751</v>
      </c>
      <c r="H61" s="583" t="s">
        <v>35</v>
      </c>
      <c r="I61" s="618" t="s">
        <v>752</v>
      </c>
      <c r="J61" s="583" t="s">
        <v>694</v>
      </c>
      <c r="K61" s="583">
        <v>1</v>
      </c>
      <c r="L61" s="653">
        <f t="shared" si="8"/>
        <v>2000</v>
      </c>
      <c r="M61" s="653">
        <f t="shared" si="9"/>
        <v>1000</v>
      </c>
      <c r="N61" s="676">
        <v>1000</v>
      </c>
      <c r="O61" s="676"/>
      <c r="P61" s="676"/>
      <c r="Q61" s="676"/>
      <c r="R61" s="676"/>
      <c r="S61" s="676"/>
      <c r="T61" s="653">
        <v>1000</v>
      </c>
      <c r="U61" s="676"/>
      <c r="V61" s="593" t="s">
        <v>753</v>
      </c>
      <c r="W61" s="593" t="s">
        <v>109</v>
      </c>
      <c r="X61" s="583" t="s">
        <v>754</v>
      </c>
      <c r="Y61" s="627" t="s">
        <v>755</v>
      </c>
      <c r="Z61" s="653"/>
    </row>
    <row r="62" s="643" customFormat="1" ht="340" customHeight="1" spans="1:26">
      <c r="A62" s="653">
        <v>53</v>
      </c>
      <c r="B62" s="583" t="s">
        <v>405</v>
      </c>
      <c r="C62" s="583" t="s">
        <v>756</v>
      </c>
      <c r="D62" s="587" t="s">
        <v>420</v>
      </c>
      <c r="E62" s="596" t="s">
        <v>421</v>
      </c>
      <c r="F62" s="587" t="s">
        <v>56</v>
      </c>
      <c r="G62" s="587" t="s">
        <v>757</v>
      </c>
      <c r="H62" s="583" t="s">
        <v>35</v>
      </c>
      <c r="I62" s="618" t="s">
        <v>758</v>
      </c>
      <c r="J62" s="583" t="s">
        <v>694</v>
      </c>
      <c r="K62" s="583">
        <v>1</v>
      </c>
      <c r="L62" s="653">
        <f t="shared" si="8"/>
        <v>2000</v>
      </c>
      <c r="M62" s="653">
        <f t="shared" si="9"/>
        <v>1000</v>
      </c>
      <c r="N62" s="676">
        <v>1000</v>
      </c>
      <c r="O62" s="676"/>
      <c r="P62" s="676"/>
      <c r="Q62" s="676"/>
      <c r="R62" s="676"/>
      <c r="S62" s="676"/>
      <c r="T62" s="653">
        <v>1000</v>
      </c>
      <c r="U62" s="676"/>
      <c r="V62" s="593" t="s">
        <v>211</v>
      </c>
      <c r="W62" s="583" t="s">
        <v>691</v>
      </c>
      <c r="X62" s="583" t="s">
        <v>759</v>
      </c>
      <c r="Y62" s="627" t="s">
        <v>760</v>
      </c>
      <c r="Z62" s="691"/>
    </row>
    <row r="63" s="643" customFormat="1" ht="251" customHeight="1" spans="1:26">
      <c r="A63" s="653">
        <v>54</v>
      </c>
      <c r="B63" s="583" t="s">
        <v>412</v>
      </c>
      <c r="C63" s="593" t="s">
        <v>761</v>
      </c>
      <c r="D63" s="587" t="s">
        <v>420</v>
      </c>
      <c r="E63" s="596" t="s">
        <v>421</v>
      </c>
      <c r="F63" s="587" t="s">
        <v>56</v>
      </c>
      <c r="G63" s="587" t="s">
        <v>422</v>
      </c>
      <c r="H63" s="583" t="s">
        <v>107</v>
      </c>
      <c r="I63" s="618" t="s">
        <v>762</v>
      </c>
      <c r="J63" s="583" t="s">
        <v>694</v>
      </c>
      <c r="K63" s="583">
        <v>1</v>
      </c>
      <c r="L63" s="653">
        <f t="shared" si="8"/>
        <v>1000</v>
      </c>
      <c r="M63" s="653">
        <f t="shared" si="9"/>
        <v>1000</v>
      </c>
      <c r="N63" s="676">
        <v>1000</v>
      </c>
      <c r="O63" s="676"/>
      <c r="P63" s="676"/>
      <c r="Q63" s="676"/>
      <c r="R63" s="676"/>
      <c r="S63" s="676"/>
      <c r="T63" s="653"/>
      <c r="U63" s="676"/>
      <c r="V63" s="593" t="s">
        <v>247</v>
      </c>
      <c r="W63" s="583" t="s">
        <v>691</v>
      </c>
      <c r="X63" s="583" t="s">
        <v>763</v>
      </c>
      <c r="Y63" s="627" t="s">
        <v>764</v>
      </c>
      <c r="Z63" s="691"/>
    </row>
    <row r="64" s="435" customFormat="1" ht="115" customHeight="1" spans="1:26">
      <c r="A64" s="574">
        <v>55</v>
      </c>
      <c r="B64" s="574" t="s">
        <v>435</v>
      </c>
      <c r="C64" s="654" t="s">
        <v>436</v>
      </c>
      <c r="D64" s="655" t="s">
        <v>114</v>
      </c>
      <c r="E64" s="662" t="s">
        <v>437</v>
      </c>
      <c r="F64" s="662" t="s">
        <v>438</v>
      </c>
      <c r="G64" s="654" t="s">
        <v>439</v>
      </c>
      <c r="H64" s="574" t="s">
        <v>124</v>
      </c>
      <c r="I64" s="681" t="s">
        <v>765</v>
      </c>
      <c r="J64" s="654" t="s">
        <v>184</v>
      </c>
      <c r="K64" s="574">
        <v>9</v>
      </c>
      <c r="L64" s="574">
        <f t="shared" si="8"/>
        <v>380</v>
      </c>
      <c r="M64" s="574">
        <f t="shared" si="9"/>
        <v>380</v>
      </c>
      <c r="N64" s="574">
        <v>380</v>
      </c>
      <c r="O64" s="574"/>
      <c r="P64" s="574"/>
      <c r="Q64" s="574"/>
      <c r="R64" s="574"/>
      <c r="S64" s="574"/>
      <c r="T64" s="574"/>
      <c r="U64" s="574"/>
      <c r="V64" s="654" t="s">
        <v>200</v>
      </c>
      <c r="W64" s="654" t="s">
        <v>432</v>
      </c>
      <c r="X64" s="654" t="s">
        <v>441</v>
      </c>
      <c r="Y64" s="686" t="s">
        <v>442</v>
      </c>
      <c r="Z64" s="574"/>
    </row>
    <row r="65" s="435" customFormat="1" ht="144" customHeight="1" spans="1:26">
      <c r="A65" s="574">
        <v>56</v>
      </c>
      <c r="B65" s="574" t="s">
        <v>443</v>
      </c>
      <c r="C65" s="654" t="s">
        <v>444</v>
      </c>
      <c r="D65" s="655" t="s">
        <v>114</v>
      </c>
      <c r="E65" s="662" t="s">
        <v>437</v>
      </c>
      <c r="F65" s="662" t="s">
        <v>438</v>
      </c>
      <c r="G65" s="654" t="s">
        <v>218</v>
      </c>
      <c r="H65" s="574" t="s">
        <v>445</v>
      </c>
      <c r="I65" s="693" t="s">
        <v>446</v>
      </c>
      <c r="J65" s="654" t="s">
        <v>184</v>
      </c>
      <c r="K65" s="574">
        <v>54.9</v>
      </c>
      <c r="L65" s="574">
        <f t="shared" si="8"/>
        <v>1694.78</v>
      </c>
      <c r="M65" s="574">
        <f t="shared" si="9"/>
        <v>1694.78</v>
      </c>
      <c r="N65" s="574">
        <v>1694.78</v>
      </c>
      <c r="O65" s="574"/>
      <c r="P65" s="574"/>
      <c r="Q65" s="574"/>
      <c r="R65" s="574"/>
      <c r="S65" s="574"/>
      <c r="T65" s="574"/>
      <c r="U65" s="574"/>
      <c r="V65" s="654" t="s">
        <v>432</v>
      </c>
      <c r="W65" s="654" t="s">
        <v>432</v>
      </c>
      <c r="X65" s="654" t="s">
        <v>433</v>
      </c>
      <c r="Y65" s="686" t="s">
        <v>447</v>
      </c>
      <c r="Z65" s="574"/>
    </row>
    <row r="66" s="643" customFormat="1" ht="188" customHeight="1" spans="1:26">
      <c r="A66" s="653">
        <v>57</v>
      </c>
      <c r="B66" s="653" t="s">
        <v>452</v>
      </c>
      <c r="C66" s="583" t="s">
        <v>766</v>
      </c>
      <c r="D66" s="585" t="s">
        <v>420</v>
      </c>
      <c r="E66" s="585" t="s">
        <v>711</v>
      </c>
      <c r="F66" s="583" t="s">
        <v>56</v>
      </c>
      <c r="G66" s="593" t="s">
        <v>767</v>
      </c>
      <c r="H66" s="583" t="s">
        <v>35</v>
      </c>
      <c r="I66" s="619" t="s">
        <v>768</v>
      </c>
      <c r="J66" s="583" t="s">
        <v>566</v>
      </c>
      <c r="K66" s="583">
        <v>77.046</v>
      </c>
      <c r="L66" s="653">
        <f t="shared" si="8"/>
        <v>4030</v>
      </c>
      <c r="M66" s="653">
        <f t="shared" si="9"/>
        <v>1030</v>
      </c>
      <c r="N66" s="653">
        <v>1030</v>
      </c>
      <c r="O66" s="653"/>
      <c r="P66" s="653"/>
      <c r="Q66" s="653"/>
      <c r="R66" s="653"/>
      <c r="S66" s="653"/>
      <c r="T66" s="653">
        <v>3000</v>
      </c>
      <c r="U66" s="653"/>
      <c r="V66" s="583" t="s">
        <v>679</v>
      </c>
      <c r="W66" s="583" t="s">
        <v>679</v>
      </c>
      <c r="X66" s="583" t="s">
        <v>680</v>
      </c>
      <c r="Y66" s="637" t="s">
        <v>769</v>
      </c>
      <c r="Z66" s="653"/>
    </row>
    <row r="67" s="435" customFormat="1" ht="174" customHeight="1" spans="1:26">
      <c r="A67" s="574">
        <v>58</v>
      </c>
      <c r="B67" s="574" t="s">
        <v>457</v>
      </c>
      <c r="C67" s="654" t="s">
        <v>458</v>
      </c>
      <c r="D67" s="662" t="s">
        <v>104</v>
      </c>
      <c r="E67" s="662" t="s">
        <v>197</v>
      </c>
      <c r="F67" s="654" t="s">
        <v>343</v>
      </c>
      <c r="G67" s="654" t="s">
        <v>459</v>
      </c>
      <c r="H67" s="574" t="s">
        <v>35</v>
      </c>
      <c r="I67" s="694" t="s">
        <v>770</v>
      </c>
      <c r="J67" s="654" t="s">
        <v>184</v>
      </c>
      <c r="K67" s="574">
        <v>44.867</v>
      </c>
      <c r="L67" s="574">
        <f t="shared" si="8"/>
        <v>4620</v>
      </c>
      <c r="M67" s="574">
        <f t="shared" si="9"/>
        <v>620</v>
      </c>
      <c r="N67" s="574">
        <v>620</v>
      </c>
      <c r="O67" s="574"/>
      <c r="P67" s="574"/>
      <c r="Q67" s="574"/>
      <c r="R67" s="574"/>
      <c r="S67" s="574"/>
      <c r="T67" s="574">
        <v>4000</v>
      </c>
      <c r="U67" s="574"/>
      <c r="V67" s="654" t="s">
        <v>84</v>
      </c>
      <c r="W67" s="654" t="s">
        <v>84</v>
      </c>
      <c r="X67" s="654" t="s">
        <v>85</v>
      </c>
      <c r="Y67" s="686" t="s">
        <v>461</v>
      </c>
      <c r="Z67" s="574"/>
    </row>
    <row r="68" s="435" customFormat="1" ht="164" customHeight="1" spans="1:26">
      <c r="A68" s="574">
        <v>59</v>
      </c>
      <c r="B68" s="574" t="s">
        <v>462</v>
      </c>
      <c r="C68" s="654" t="s">
        <v>463</v>
      </c>
      <c r="D68" s="662" t="s">
        <v>104</v>
      </c>
      <c r="E68" s="654" t="s">
        <v>464</v>
      </c>
      <c r="F68" s="654" t="s">
        <v>33</v>
      </c>
      <c r="G68" s="573" t="s">
        <v>465</v>
      </c>
      <c r="H68" s="574" t="s">
        <v>35</v>
      </c>
      <c r="I68" s="693" t="s">
        <v>771</v>
      </c>
      <c r="J68" s="654" t="s">
        <v>184</v>
      </c>
      <c r="K68" s="574">
        <v>18</v>
      </c>
      <c r="L68" s="574">
        <f t="shared" si="8"/>
        <v>1710</v>
      </c>
      <c r="M68" s="574">
        <f t="shared" si="9"/>
        <v>1710</v>
      </c>
      <c r="N68" s="625">
        <v>1710</v>
      </c>
      <c r="O68" s="625"/>
      <c r="P68" s="625"/>
      <c r="Q68" s="625"/>
      <c r="R68" s="625"/>
      <c r="S68" s="625"/>
      <c r="T68" s="574"/>
      <c r="U68" s="625"/>
      <c r="V68" s="654" t="s">
        <v>200</v>
      </c>
      <c r="W68" s="654" t="s">
        <v>467</v>
      </c>
      <c r="X68" s="654" t="s">
        <v>468</v>
      </c>
      <c r="Y68" s="686" t="s">
        <v>469</v>
      </c>
      <c r="Z68" s="574"/>
    </row>
    <row r="69" s="435" customFormat="1" ht="158" customHeight="1" spans="1:26">
      <c r="A69" s="574">
        <v>60</v>
      </c>
      <c r="B69" s="574" t="s">
        <v>470</v>
      </c>
      <c r="C69" s="654" t="s">
        <v>471</v>
      </c>
      <c r="D69" s="662" t="s">
        <v>104</v>
      </c>
      <c r="E69" s="654" t="s">
        <v>142</v>
      </c>
      <c r="F69" s="654" t="s">
        <v>33</v>
      </c>
      <c r="G69" s="535" t="s">
        <v>472</v>
      </c>
      <c r="H69" s="574" t="s">
        <v>373</v>
      </c>
      <c r="I69" s="695" t="s">
        <v>473</v>
      </c>
      <c r="J69" s="654" t="s">
        <v>48</v>
      </c>
      <c r="K69" s="574">
        <v>1785</v>
      </c>
      <c r="L69" s="574">
        <f t="shared" si="8"/>
        <v>588</v>
      </c>
      <c r="M69" s="574">
        <f t="shared" si="9"/>
        <v>588</v>
      </c>
      <c r="N69" s="625">
        <v>588</v>
      </c>
      <c r="O69" s="625"/>
      <c r="P69" s="625"/>
      <c r="Q69" s="625"/>
      <c r="R69" s="625"/>
      <c r="S69" s="625"/>
      <c r="T69" s="574"/>
      <c r="U69" s="625"/>
      <c r="V69" s="574" t="s">
        <v>474</v>
      </c>
      <c r="W69" s="654" t="s">
        <v>475</v>
      </c>
      <c r="X69" s="654" t="s">
        <v>476</v>
      </c>
      <c r="Y69" s="686" t="s">
        <v>477</v>
      </c>
      <c r="Z69" s="574"/>
    </row>
    <row r="70" s="644" customFormat="1" ht="408" customHeight="1" spans="1:26">
      <c r="A70" s="574">
        <v>61</v>
      </c>
      <c r="B70" s="574" t="s">
        <v>478</v>
      </c>
      <c r="C70" s="654" t="s">
        <v>479</v>
      </c>
      <c r="D70" s="662" t="s">
        <v>104</v>
      </c>
      <c r="E70" s="654" t="s">
        <v>464</v>
      </c>
      <c r="F70" s="573" t="s">
        <v>33</v>
      </c>
      <c r="G70" s="146" t="s">
        <v>772</v>
      </c>
      <c r="H70" s="143" t="s">
        <v>35</v>
      </c>
      <c r="I70" s="620" t="s">
        <v>773</v>
      </c>
      <c r="J70" s="654" t="s">
        <v>184</v>
      </c>
      <c r="K70" s="143">
        <f>8.96+20.22+39.028+5.201+15.313+11.624</f>
        <v>100.346</v>
      </c>
      <c r="L70" s="574">
        <f t="shared" si="8"/>
        <v>4957.241</v>
      </c>
      <c r="M70" s="574">
        <f t="shared" si="9"/>
        <v>4957.241</v>
      </c>
      <c r="N70" s="142">
        <f>600+1000+1540+990+550+277.241</f>
        <v>4957.241</v>
      </c>
      <c r="O70" s="625"/>
      <c r="P70" s="625"/>
      <c r="Q70" s="625"/>
      <c r="R70" s="625"/>
      <c r="S70" s="625"/>
      <c r="T70" s="574"/>
      <c r="U70" s="625">
        <v>0</v>
      </c>
      <c r="V70" s="146" t="s">
        <v>774</v>
      </c>
      <c r="W70" s="143" t="s">
        <v>775</v>
      </c>
      <c r="X70" s="143" t="s">
        <v>776</v>
      </c>
      <c r="Y70" s="161" t="s">
        <v>484</v>
      </c>
      <c r="Z70" s="654"/>
    </row>
    <row r="71" s="435" customFormat="1" ht="167" customHeight="1" spans="1:26">
      <c r="A71" s="574">
        <v>62</v>
      </c>
      <c r="B71" s="574" t="s">
        <v>486</v>
      </c>
      <c r="C71" s="654" t="s">
        <v>487</v>
      </c>
      <c r="D71" s="662" t="s">
        <v>104</v>
      </c>
      <c r="E71" s="654" t="s">
        <v>464</v>
      </c>
      <c r="F71" s="573" t="s">
        <v>33</v>
      </c>
      <c r="G71" s="573" t="s">
        <v>488</v>
      </c>
      <c r="H71" s="574" t="s">
        <v>373</v>
      </c>
      <c r="I71" s="693" t="s">
        <v>777</v>
      </c>
      <c r="J71" s="654" t="s">
        <v>184</v>
      </c>
      <c r="K71" s="574">
        <v>132.285</v>
      </c>
      <c r="L71" s="574">
        <f t="shared" si="8"/>
        <v>7844</v>
      </c>
      <c r="M71" s="574">
        <f t="shared" si="9"/>
        <v>7844</v>
      </c>
      <c r="N71" s="625">
        <v>7844</v>
      </c>
      <c r="O71" s="625"/>
      <c r="P71" s="625"/>
      <c r="Q71" s="625"/>
      <c r="R71" s="625"/>
      <c r="S71" s="625"/>
      <c r="T71" s="574"/>
      <c r="U71" s="625"/>
      <c r="V71" s="573" t="s">
        <v>490</v>
      </c>
      <c r="W71" s="654" t="s">
        <v>467</v>
      </c>
      <c r="X71" s="654" t="s">
        <v>491</v>
      </c>
      <c r="Y71" s="686" t="s">
        <v>492</v>
      </c>
      <c r="Z71" s="654" t="s">
        <v>485</v>
      </c>
    </row>
    <row r="72" s="644" customFormat="1" ht="355" customHeight="1" spans="1:26">
      <c r="A72" s="574">
        <v>63</v>
      </c>
      <c r="B72" s="574" t="s">
        <v>493</v>
      </c>
      <c r="C72" s="143" t="s">
        <v>778</v>
      </c>
      <c r="D72" s="146" t="s">
        <v>420</v>
      </c>
      <c r="E72" s="475" t="s">
        <v>421</v>
      </c>
      <c r="F72" s="146" t="s">
        <v>56</v>
      </c>
      <c r="G72" s="146" t="s">
        <v>779</v>
      </c>
      <c r="H72" s="143" t="s">
        <v>35</v>
      </c>
      <c r="I72" s="621" t="s">
        <v>780</v>
      </c>
      <c r="J72" s="654" t="s">
        <v>497</v>
      </c>
      <c r="K72" s="574">
        <v>7</v>
      </c>
      <c r="L72" s="574">
        <f t="shared" si="8"/>
        <v>325.21</v>
      </c>
      <c r="M72" s="574">
        <f t="shared" si="9"/>
        <v>325.21</v>
      </c>
      <c r="N72" s="625">
        <v>325.21</v>
      </c>
      <c r="O72" s="625"/>
      <c r="P72" s="625"/>
      <c r="Q72" s="625"/>
      <c r="R72" s="625"/>
      <c r="S72" s="625"/>
      <c r="T72" s="574"/>
      <c r="U72" s="625"/>
      <c r="V72" s="143" t="s">
        <v>781</v>
      </c>
      <c r="W72" s="143" t="s">
        <v>691</v>
      </c>
      <c r="X72" s="143" t="s">
        <v>782</v>
      </c>
      <c r="Y72" s="161" t="s">
        <v>783</v>
      </c>
      <c r="Z72" s="654"/>
    </row>
    <row r="73" s="646" customFormat="1" ht="259" customHeight="1" spans="1:26">
      <c r="A73" s="574">
        <v>64</v>
      </c>
      <c r="B73" s="143" t="s">
        <v>784</v>
      </c>
      <c r="C73" s="143" t="s">
        <v>419</v>
      </c>
      <c r="D73" s="146" t="s">
        <v>420</v>
      </c>
      <c r="E73" s="475" t="s">
        <v>421</v>
      </c>
      <c r="F73" s="146" t="s">
        <v>56</v>
      </c>
      <c r="G73" s="146" t="s">
        <v>422</v>
      </c>
      <c r="H73" s="146"/>
      <c r="I73" s="621" t="s">
        <v>423</v>
      </c>
      <c r="J73" s="574" t="s">
        <v>424</v>
      </c>
      <c r="K73" s="574">
        <v>1</v>
      </c>
      <c r="L73" s="574">
        <f t="shared" si="8"/>
        <v>1000</v>
      </c>
      <c r="M73" s="574">
        <f t="shared" si="9"/>
        <v>0</v>
      </c>
      <c r="N73" s="625"/>
      <c r="O73" s="625"/>
      <c r="P73" s="625"/>
      <c r="Q73" s="625"/>
      <c r="R73" s="625"/>
      <c r="S73" s="625"/>
      <c r="T73" s="625"/>
      <c r="U73" s="625">
        <v>1000</v>
      </c>
      <c r="V73" s="654" t="s">
        <v>175</v>
      </c>
      <c r="W73" s="654" t="s">
        <v>109</v>
      </c>
      <c r="X73" s="574" t="s">
        <v>425</v>
      </c>
      <c r="Y73" s="161" t="s">
        <v>426</v>
      </c>
      <c r="Z73" s="535"/>
    </row>
    <row r="74" s="647" customFormat="1" ht="60" customHeight="1" spans="1:26">
      <c r="A74" s="549" t="s">
        <v>785</v>
      </c>
      <c r="B74" s="549" t="s">
        <v>786</v>
      </c>
      <c r="C74" s="549"/>
      <c r="D74" s="549"/>
      <c r="E74" s="549"/>
      <c r="F74" s="549"/>
      <c r="G74" s="146"/>
      <c r="H74" s="146"/>
      <c r="I74" s="621"/>
      <c r="J74" s="574"/>
      <c r="K74" s="574"/>
      <c r="L74" s="499">
        <f>SUM(L75:L76)</f>
        <v>443.5</v>
      </c>
      <c r="M74" s="499">
        <f t="shared" ref="M74:U74" si="10">SUM(M75:M76)</f>
        <v>443.5</v>
      </c>
      <c r="N74" s="499">
        <f t="shared" si="10"/>
        <v>443.5</v>
      </c>
      <c r="O74" s="499">
        <f t="shared" si="10"/>
        <v>0</v>
      </c>
      <c r="P74" s="499">
        <f t="shared" si="10"/>
        <v>0</v>
      </c>
      <c r="Q74" s="499">
        <f t="shared" si="10"/>
        <v>0</v>
      </c>
      <c r="R74" s="499">
        <f t="shared" si="10"/>
        <v>0</v>
      </c>
      <c r="S74" s="499">
        <f t="shared" si="10"/>
        <v>0</v>
      </c>
      <c r="T74" s="499">
        <f t="shared" si="10"/>
        <v>0</v>
      </c>
      <c r="U74" s="499">
        <f t="shared" si="10"/>
        <v>0</v>
      </c>
      <c r="V74" s="574"/>
      <c r="W74" s="654"/>
      <c r="X74" s="574"/>
      <c r="Y74" s="161"/>
      <c r="Z74" s="535"/>
    </row>
    <row r="75" s="644" customFormat="1" ht="178" customHeight="1" spans="1:26">
      <c r="A75" s="574">
        <v>65</v>
      </c>
      <c r="B75" s="143" t="s">
        <v>120</v>
      </c>
      <c r="C75" s="542" t="s">
        <v>787</v>
      </c>
      <c r="D75" s="145" t="s">
        <v>788</v>
      </c>
      <c r="E75" s="145" t="s">
        <v>789</v>
      </c>
      <c r="F75" s="146" t="s">
        <v>56</v>
      </c>
      <c r="G75" s="146" t="s">
        <v>543</v>
      </c>
      <c r="H75" s="143" t="s">
        <v>124</v>
      </c>
      <c r="I75" s="622" t="s">
        <v>125</v>
      </c>
      <c r="J75" s="146" t="s">
        <v>790</v>
      </c>
      <c r="K75" s="143">
        <v>80.5</v>
      </c>
      <c r="L75" s="574">
        <f t="shared" ref="L75:L78" si="11">SUM(M75,T75,U75)</f>
        <v>80.5</v>
      </c>
      <c r="M75" s="574">
        <f t="shared" ref="M75:M78" si="12">SUM(N75:S75)</f>
        <v>80.5</v>
      </c>
      <c r="N75" s="574">
        <v>80.5</v>
      </c>
      <c r="O75" s="574"/>
      <c r="P75" s="574"/>
      <c r="Q75" s="574"/>
      <c r="R75" s="574"/>
      <c r="S75" s="574"/>
      <c r="T75" s="574"/>
      <c r="U75" s="574"/>
      <c r="V75" s="146" t="s">
        <v>791</v>
      </c>
      <c r="W75" s="146" t="s">
        <v>791</v>
      </c>
      <c r="X75" s="146" t="s">
        <v>792</v>
      </c>
      <c r="Y75" s="163" t="s">
        <v>129</v>
      </c>
      <c r="Z75" s="574"/>
    </row>
    <row r="76" s="644" customFormat="1" ht="135" customHeight="1" spans="1:26">
      <c r="A76" s="574">
        <v>66</v>
      </c>
      <c r="B76" s="143" t="s">
        <v>502</v>
      </c>
      <c r="C76" s="143" t="s">
        <v>793</v>
      </c>
      <c r="D76" s="146" t="s">
        <v>788</v>
      </c>
      <c r="E76" s="475" t="s">
        <v>794</v>
      </c>
      <c r="F76" s="142" t="s">
        <v>56</v>
      </c>
      <c r="G76" s="146" t="s">
        <v>795</v>
      </c>
      <c r="H76" s="143" t="s">
        <v>107</v>
      </c>
      <c r="I76" s="608" t="s">
        <v>506</v>
      </c>
      <c r="J76" s="143" t="s">
        <v>566</v>
      </c>
      <c r="K76" s="143">
        <v>6.905</v>
      </c>
      <c r="L76" s="574">
        <f t="shared" si="11"/>
        <v>363</v>
      </c>
      <c r="M76" s="574">
        <f t="shared" si="12"/>
        <v>363</v>
      </c>
      <c r="N76" s="625">
        <v>363</v>
      </c>
      <c r="O76" s="625"/>
      <c r="P76" s="625"/>
      <c r="Q76" s="625"/>
      <c r="R76" s="625"/>
      <c r="S76" s="625"/>
      <c r="T76" s="574"/>
      <c r="U76" s="625"/>
      <c r="V76" s="143" t="s">
        <v>714</v>
      </c>
      <c r="W76" s="143" t="s">
        <v>796</v>
      </c>
      <c r="X76" s="143" t="s">
        <v>715</v>
      </c>
      <c r="Y76" s="161" t="s">
        <v>797</v>
      </c>
      <c r="Z76" s="574"/>
    </row>
    <row r="77" s="644" customFormat="1" ht="60" customHeight="1" spans="1:26">
      <c r="A77" s="549" t="s">
        <v>798</v>
      </c>
      <c r="B77" s="549" t="s">
        <v>799</v>
      </c>
      <c r="C77" s="549"/>
      <c r="D77" s="549"/>
      <c r="E77" s="549"/>
      <c r="F77" s="549"/>
      <c r="G77" s="146"/>
      <c r="H77" s="143"/>
      <c r="I77" s="608"/>
      <c r="J77" s="143"/>
      <c r="K77" s="143"/>
      <c r="L77" s="499">
        <f t="shared" ref="L77:L81" si="13">SUM(L78:L78)</f>
        <v>1410</v>
      </c>
      <c r="M77" s="499">
        <f t="shared" ref="M77:U77" si="14">SUM(M78:M78)</f>
        <v>1410</v>
      </c>
      <c r="N77" s="499">
        <f t="shared" si="14"/>
        <v>1410</v>
      </c>
      <c r="O77" s="499">
        <f t="shared" si="14"/>
        <v>0</v>
      </c>
      <c r="P77" s="499">
        <f t="shared" si="14"/>
        <v>0</v>
      </c>
      <c r="Q77" s="499">
        <f t="shared" si="14"/>
        <v>0</v>
      </c>
      <c r="R77" s="499">
        <f t="shared" si="14"/>
        <v>0</v>
      </c>
      <c r="S77" s="499">
        <f t="shared" si="14"/>
        <v>0</v>
      </c>
      <c r="T77" s="499">
        <f t="shared" si="14"/>
        <v>0</v>
      </c>
      <c r="U77" s="499">
        <f t="shared" si="14"/>
        <v>0</v>
      </c>
      <c r="V77" s="143"/>
      <c r="W77" s="143"/>
      <c r="X77" s="143"/>
      <c r="Y77" s="161"/>
      <c r="Z77" s="574"/>
    </row>
    <row r="78" s="643" customFormat="1" ht="226" customHeight="1" spans="1:26">
      <c r="A78" s="653">
        <v>67</v>
      </c>
      <c r="B78" s="583" t="s">
        <v>112</v>
      </c>
      <c r="C78" s="597" t="s">
        <v>800</v>
      </c>
      <c r="D78" s="584" t="s">
        <v>801</v>
      </c>
      <c r="E78" s="584" t="s">
        <v>801</v>
      </c>
      <c r="F78" s="583" t="s">
        <v>56</v>
      </c>
      <c r="G78" s="583" t="s">
        <v>676</v>
      </c>
      <c r="H78" s="583" t="s">
        <v>115</v>
      </c>
      <c r="I78" s="614" t="s">
        <v>116</v>
      </c>
      <c r="J78" s="583" t="s">
        <v>672</v>
      </c>
      <c r="K78" s="583">
        <v>4700</v>
      </c>
      <c r="L78" s="653">
        <f t="shared" si="11"/>
        <v>1410</v>
      </c>
      <c r="M78" s="653">
        <f t="shared" si="12"/>
        <v>1410</v>
      </c>
      <c r="N78" s="375">
        <v>1410</v>
      </c>
      <c r="O78" s="653"/>
      <c r="P78" s="653"/>
      <c r="Q78" s="653"/>
      <c r="R78" s="653"/>
      <c r="S78" s="653"/>
      <c r="T78" s="653"/>
      <c r="U78" s="653"/>
      <c r="V78" s="587" t="s">
        <v>802</v>
      </c>
      <c r="W78" s="587" t="s">
        <v>802</v>
      </c>
      <c r="X78" s="587" t="s">
        <v>803</v>
      </c>
      <c r="Y78" s="637" t="s">
        <v>804</v>
      </c>
      <c r="Z78" s="653"/>
    </row>
    <row r="79" s="644" customFormat="1" ht="60" customHeight="1" spans="1:26">
      <c r="A79" s="549" t="s">
        <v>805</v>
      </c>
      <c r="B79" s="360" t="s">
        <v>806</v>
      </c>
      <c r="C79" s="360"/>
      <c r="D79" s="360"/>
      <c r="E79" s="360"/>
      <c r="F79" s="360"/>
      <c r="G79" s="654"/>
      <c r="H79" s="574"/>
      <c r="I79" s="617"/>
      <c r="J79" s="654"/>
      <c r="K79" s="574"/>
      <c r="L79" s="499">
        <f t="shared" si="13"/>
        <v>200</v>
      </c>
      <c r="M79" s="499">
        <f t="shared" ref="M79:U79" si="15">SUM(M80:M80)</f>
        <v>200</v>
      </c>
      <c r="N79" s="499">
        <f t="shared" si="15"/>
        <v>200</v>
      </c>
      <c r="O79" s="499">
        <f t="shared" si="15"/>
        <v>0</v>
      </c>
      <c r="P79" s="499">
        <f t="shared" si="15"/>
        <v>0</v>
      </c>
      <c r="Q79" s="499">
        <f t="shared" si="15"/>
        <v>0</v>
      </c>
      <c r="R79" s="499">
        <f t="shared" si="15"/>
        <v>0</v>
      </c>
      <c r="S79" s="499">
        <f t="shared" si="15"/>
        <v>0</v>
      </c>
      <c r="T79" s="499">
        <f t="shared" si="15"/>
        <v>0</v>
      </c>
      <c r="U79" s="499">
        <f t="shared" si="15"/>
        <v>0</v>
      </c>
      <c r="V79" s="535"/>
      <c r="W79" s="573"/>
      <c r="X79" s="573"/>
      <c r="Y79" s="527"/>
      <c r="Z79" s="574"/>
    </row>
    <row r="80" s="644" customFormat="1" ht="104" customHeight="1" spans="1:26">
      <c r="A80" s="574">
        <v>68</v>
      </c>
      <c r="B80" s="143" t="s">
        <v>161</v>
      </c>
      <c r="C80" s="143" t="s">
        <v>807</v>
      </c>
      <c r="D80" s="143" t="s">
        <v>807</v>
      </c>
      <c r="E80" s="143" t="s">
        <v>807</v>
      </c>
      <c r="F80" s="143" t="s">
        <v>56</v>
      </c>
      <c r="G80" s="143" t="s">
        <v>543</v>
      </c>
      <c r="H80" s="143" t="s">
        <v>46</v>
      </c>
      <c r="I80" s="616" t="s">
        <v>808</v>
      </c>
      <c r="J80" s="143" t="s">
        <v>165</v>
      </c>
      <c r="K80" s="143" t="s">
        <v>165</v>
      </c>
      <c r="L80" s="574">
        <f>SUM(M80,T80,U80)</f>
        <v>200</v>
      </c>
      <c r="M80" s="574">
        <f>SUM(N80:S80)</f>
        <v>200</v>
      </c>
      <c r="N80" s="574">
        <v>200</v>
      </c>
      <c r="O80" s="574"/>
      <c r="P80" s="574"/>
      <c r="Q80" s="574"/>
      <c r="R80" s="574"/>
      <c r="S80" s="574"/>
      <c r="T80" s="574"/>
      <c r="U80" s="574"/>
      <c r="V80" s="143" t="s">
        <v>809</v>
      </c>
      <c r="W80" s="143" t="s">
        <v>809</v>
      </c>
      <c r="X80" s="143" t="s">
        <v>810</v>
      </c>
      <c r="Y80" s="163" t="s">
        <v>811</v>
      </c>
      <c r="Z80" s="574"/>
    </row>
    <row r="81" s="644" customFormat="1" ht="60" customHeight="1" spans="1:26">
      <c r="A81" s="552" t="s">
        <v>812</v>
      </c>
      <c r="B81" s="552" t="s">
        <v>142</v>
      </c>
      <c r="C81" s="552"/>
      <c r="D81" s="552"/>
      <c r="E81" s="552"/>
      <c r="F81" s="552"/>
      <c r="G81" s="654"/>
      <c r="H81" s="574"/>
      <c r="I81" s="151"/>
      <c r="J81" s="574"/>
      <c r="K81" s="574"/>
      <c r="L81" s="499">
        <f>SUM(L82:L82)</f>
        <v>26</v>
      </c>
      <c r="M81" s="499">
        <f t="shared" ref="M81:U81" si="16">SUM(M82:M82)</f>
        <v>26</v>
      </c>
      <c r="N81" s="499">
        <f t="shared" si="16"/>
        <v>0</v>
      </c>
      <c r="O81" s="499">
        <f t="shared" si="16"/>
        <v>0</v>
      </c>
      <c r="P81" s="499">
        <f t="shared" si="16"/>
        <v>26</v>
      </c>
      <c r="Q81" s="499">
        <f t="shared" si="16"/>
        <v>0</v>
      </c>
      <c r="R81" s="499">
        <f t="shared" si="16"/>
        <v>0</v>
      </c>
      <c r="S81" s="499">
        <f t="shared" si="16"/>
        <v>0</v>
      </c>
      <c r="T81" s="499">
        <f t="shared" si="16"/>
        <v>0</v>
      </c>
      <c r="U81" s="499">
        <f t="shared" si="16"/>
        <v>0</v>
      </c>
      <c r="V81" s="574"/>
      <c r="W81" s="654"/>
      <c r="X81" s="654"/>
      <c r="Y81" s="527"/>
      <c r="Z81" s="574"/>
    </row>
    <row r="82" s="644" customFormat="1" ht="132" customHeight="1" spans="1:26">
      <c r="A82" s="574">
        <v>69</v>
      </c>
      <c r="B82" s="143" t="s">
        <v>140</v>
      </c>
      <c r="C82" s="143" t="s">
        <v>813</v>
      </c>
      <c r="D82" s="143" t="s">
        <v>703</v>
      </c>
      <c r="E82" s="143" t="s">
        <v>703</v>
      </c>
      <c r="F82" s="143" t="s">
        <v>56</v>
      </c>
      <c r="G82" s="143" t="s">
        <v>676</v>
      </c>
      <c r="H82" s="143" t="s">
        <v>124</v>
      </c>
      <c r="I82" s="149" t="s">
        <v>814</v>
      </c>
      <c r="J82" s="146" t="s">
        <v>544</v>
      </c>
      <c r="K82" s="146">
        <v>6627</v>
      </c>
      <c r="L82" s="574">
        <f>SUM(M82,T82,U82)</f>
        <v>26</v>
      </c>
      <c r="M82" s="574">
        <f>SUM(N82:S82)</f>
        <v>26</v>
      </c>
      <c r="N82" s="574"/>
      <c r="O82" s="574"/>
      <c r="P82" s="574">
        <v>26</v>
      </c>
      <c r="Q82" s="574"/>
      <c r="R82" s="574"/>
      <c r="S82" s="574"/>
      <c r="T82" s="574"/>
      <c r="U82" s="574"/>
      <c r="V82" s="146" t="s">
        <v>568</v>
      </c>
      <c r="W82" s="146" t="s">
        <v>568</v>
      </c>
      <c r="X82" s="146" t="s">
        <v>815</v>
      </c>
      <c r="Y82" s="161" t="s">
        <v>816</v>
      </c>
      <c r="Z82" s="574"/>
    </row>
    <row r="83" s="578" customFormat="1" ht="98" customHeight="1" spans="1:26">
      <c r="A83" s="639" t="s">
        <v>529</v>
      </c>
      <c r="B83" s="127"/>
      <c r="C83" s="640"/>
      <c r="D83" s="640"/>
      <c r="E83" s="640"/>
      <c r="F83" s="640"/>
      <c r="G83" s="640"/>
      <c r="H83" s="640"/>
      <c r="I83" s="640"/>
      <c r="J83" s="640"/>
      <c r="K83" s="640"/>
      <c r="L83" s="640"/>
      <c r="M83" s="640"/>
      <c r="N83" s="640"/>
      <c r="O83" s="640"/>
      <c r="P83" s="640"/>
      <c r="Q83" s="640"/>
      <c r="R83" s="640"/>
      <c r="S83" s="640"/>
      <c r="T83" s="640"/>
      <c r="U83" s="640"/>
      <c r="V83" s="640"/>
      <c r="W83" s="640"/>
      <c r="X83" s="640"/>
      <c r="Y83" s="640"/>
      <c r="Z83" s="640"/>
    </row>
    <row r="84" s="648" customFormat="1" ht="70" customHeight="1" spans="1:25">
      <c r="A84" s="648" t="s">
        <v>530</v>
      </c>
      <c r="B84" s="692"/>
      <c r="Y84" s="648" t="s">
        <v>531</v>
      </c>
    </row>
  </sheetData>
  <sheetProtection formatCells="0" formatRows="0" insertRows="0" deleteRows="0" autoFilter="0"/>
  <autoFilter xmlns:etc="http://www.wps.cn/officeDocument/2017/etCustomData" ref="A4:AA84" etc:filterBottomFollowUsedRange="0">
    <extLst/>
  </autoFilter>
  <mergeCells count="42">
    <mergeCell ref="A1:Z1"/>
    <mergeCell ref="L2:U2"/>
    <mergeCell ref="M3:S3"/>
    <mergeCell ref="A5:F5"/>
    <mergeCell ref="B6:F6"/>
    <mergeCell ref="B38:F38"/>
    <mergeCell ref="B44:F44"/>
    <mergeCell ref="B74:F74"/>
    <mergeCell ref="B77:F77"/>
    <mergeCell ref="B79:F79"/>
    <mergeCell ref="B81:F81"/>
    <mergeCell ref="A83:Z83"/>
    <mergeCell ref="A84:C84"/>
    <mergeCell ref="A2:A4"/>
    <mergeCell ref="A25:A26"/>
    <mergeCell ref="B2:B4"/>
    <mergeCell ref="B25:B26"/>
    <mergeCell ref="C2:C4"/>
    <mergeCell ref="C25:C26"/>
    <mergeCell ref="D2:D4"/>
    <mergeCell ref="D25:D26"/>
    <mergeCell ref="E2:E4"/>
    <mergeCell ref="E25:E26"/>
    <mergeCell ref="F2:F4"/>
    <mergeCell ref="F25:F26"/>
    <mergeCell ref="G2:G4"/>
    <mergeCell ref="H2:H4"/>
    <mergeCell ref="I2:I4"/>
    <mergeCell ref="J2:J4"/>
    <mergeCell ref="K2:K4"/>
    <mergeCell ref="L3:L4"/>
    <mergeCell ref="T3:T4"/>
    <mergeCell ref="U3:U4"/>
    <mergeCell ref="V2:V4"/>
    <mergeCell ref="W2:W4"/>
    <mergeCell ref="W25:W26"/>
    <mergeCell ref="X2:X4"/>
    <mergeCell ref="X25:X26"/>
    <mergeCell ref="Y2:Y4"/>
    <mergeCell ref="Y25:Y26"/>
    <mergeCell ref="Z2:Z4"/>
    <mergeCell ref="Z25:Z26"/>
  </mergeCells>
  <conditionalFormatting sqref="B7:C7">
    <cfRule type="duplicateValues" dxfId="0" priority="39"/>
  </conditionalFormatting>
  <conditionalFormatting sqref="B9:C9">
    <cfRule type="duplicateValues" dxfId="0" priority="38"/>
  </conditionalFormatting>
  <conditionalFormatting sqref="B11:C11">
    <cfRule type="duplicateValues" dxfId="0" priority="37"/>
  </conditionalFormatting>
  <conditionalFormatting sqref="I11">
    <cfRule type="duplicateValues" dxfId="0" priority="36"/>
  </conditionalFormatting>
  <conditionalFormatting sqref="B12:C12">
    <cfRule type="duplicateValues" dxfId="0" priority="35"/>
  </conditionalFormatting>
  <conditionalFormatting sqref="I12">
    <cfRule type="duplicateValues" dxfId="0" priority="34"/>
  </conditionalFormatting>
  <conditionalFormatting sqref="B13:C13">
    <cfRule type="duplicateValues" dxfId="0" priority="33"/>
  </conditionalFormatting>
  <conditionalFormatting sqref="B32:C32">
    <cfRule type="duplicateValues" dxfId="0" priority="29"/>
  </conditionalFormatting>
  <conditionalFormatting sqref="B33:C33">
    <cfRule type="duplicateValues" dxfId="0" priority="28"/>
  </conditionalFormatting>
  <conditionalFormatting sqref="B34:C34">
    <cfRule type="duplicateValues" dxfId="0" priority="27"/>
  </conditionalFormatting>
  <conditionalFormatting sqref="B35:C35">
    <cfRule type="duplicateValues" dxfId="0" priority="26"/>
  </conditionalFormatting>
  <conditionalFormatting sqref="A38">
    <cfRule type="duplicateValues" dxfId="0" priority="9"/>
  </conditionalFormatting>
  <conditionalFormatting sqref="C40">
    <cfRule type="duplicateValues" dxfId="0" priority="3"/>
  </conditionalFormatting>
  <conditionalFormatting sqref="Y40">
    <cfRule type="duplicateValues" dxfId="0" priority="2"/>
  </conditionalFormatting>
  <conditionalFormatting sqref="C41">
    <cfRule type="duplicateValues" dxfId="0" priority="1"/>
  </conditionalFormatting>
  <conditionalFormatting sqref="A44:B44">
    <cfRule type="duplicateValues" dxfId="0" priority="8"/>
  </conditionalFormatting>
  <conditionalFormatting sqref="B45">
    <cfRule type="duplicateValues" dxfId="0" priority="24"/>
  </conditionalFormatting>
  <conditionalFormatting sqref="B46">
    <cfRule type="duplicateValues" dxfId="0" priority="23"/>
  </conditionalFormatting>
  <conditionalFormatting sqref="B61:C61">
    <cfRule type="duplicateValues" dxfId="0" priority="20"/>
  </conditionalFormatting>
  <conditionalFormatting sqref="B62:C62">
    <cfRule type="duplicateValues" dxfId="0" priority="19"/>
  </conditionalFormatting>
  <conditionalFormatting sqref="B63:C63">
    <cfRule type="duplicateValues" dxfId="0" priority="18"/>
  </conditionalFormatting>
  <conditionalFormatting sqref="C66">
    <cfRule type="duplicateValues" dxfId="0" priority="17"/>
  </conditionalFormatting>
  <conditionalFormatting sqref="C72">
    <cfRule type="duplicateValues" dxfId="0" priority="16"/>
  </conditionalFormatting>
  <conditionalFormatting sqref="B73">
    <cfRule type="duplicateValues" dxfId="0" priority="15"/>
  </conditionalFormatting>
  <conditionalFormatting sqref="C73">
    <cfRule type="duplicateValues" dxfId="0" priority="14"/>
  </conditionalFormatting>
  <conditionalFormatting sqref="A74:C74">
    <cfRule type="duplicateValues" dxfId="0" priority="7"/>
  </conditionalFormatting>
  <conditionalFormatting sqref="A77:C77">
    <cfRule type="duplicateValues" dxfId="0" priority="6"/>
  </conditionalFormatting>
  <conditionalFormatting sqref="B78">
    <cfRule type="duplicateValues" dxfId="0" priority="12"/>
  </conditionalFormatting>
  <conditionalFormatting sqref="A79:B79">
    <cfRule type="duplicateValues" dxfId="0" priority="5"/>
  </conditionalFormatting>
  <conditionalFormatting sqref="B80:C80">
    <cfRule type="duplicateValues" dxfId="0" priority="11"/>
  </conditionalFormatting>
  <conditionalFormatting sqref="A81:C81">
    <cfRule type="duplicateValues" dxfId="0" priority="4"/>
  </conditionalFormatting>
  <conditionalFormatting sqref="B82">
    <cfRule type="duplicateValues" dxfId="0" priority="10"/>
  </conditionalFormatting>
  <conditionalFormatting sqref="C29:C31">
    <cfRule type="duplicateValues" dxfId="0" priority="30"/>
  </conditionalFormatting>
  <conditionalFormatting sqref="B14:C19">
    <cfRule type="duplicateValues" dxfId="0" priority="32"/>
  </conditionalFormatting>
  <conditionalFormatting sqref="B21:C22">
    <cfRule type="duplicateValues" dxfId="0" priority="31"/>
  </conditionalFormatting>
  <conditionalFormatting sqref="B40:B43 B39:C39">
    <cfRule type="duplicateValues" dxfId="0" priority="25"/>
  </conditionalFormatting>
  <conditionalFormatting sqref="B47:B49 B51:B52 B50:C50">
    <cfRule type="duplicateValues" dxfId="0" priority="22"/>
  </conditionalFormatting>
  <conditionalFormatting sqref="B59:C60">
    <cfRule type="duplicateValues" dxfId="0" priority="21"/>
  </conditionalFormatting>
  <conditionalFormatting sqref="B75:C76">
    <cfRule type="duplicateValues" dxfId="0" priority="13"/>
  </conditionalFormatting>
  <pageMargins left="0.472222222222222" right="0.275" top="0.590277777777778" bottom="0.118055555555556" header="0.118055555555556" footer="0"/>
  <pageSetup paperSize="8" scale="30" fitToHeight="0" orientation="landscape" horizontalDpi="600"/>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H4" sqref="H4"/>
    </sheetView>
  </sheetViews>
  <sheetFormatPr defaultColWidth="8.88888888888889" defaultRowHeight="14.4" outlineLevelCol="4"/>
  <cols>
    <col min="2" max="5" width="12.8888888888889"/>
  </cols>
  <sheetData>
    <row r="1" spans="1:1">
      <c r="A1">
        <f>4733.1</f>
        <v>4733.1</v>
      </c>
    </row>
    <row r="2" spans="1:2">
      <c r="A2">
        <v>5149</v>
      </c>
      <c r="B2" s="1">
        <f>A1/A2</f>
        <v>0.919227034375607</v>
      </c>
    </row>
    <row r="4" spans="1:5">
      <c r="A4">
        <v>720</v>
      </c>
      <c r="B4">
        <f>A4*B2</f>
        <v>661.843464750437</v>
      </c>
      <c r="C4">
        <v>654.7</v>
      </c>
      <c r="D4" s="1">
        <f>C4/A4</f>
        <v>0.909305555555556</v>
      </c>
      <c r="E4">
        <f>C4/A4</f>
        <v>0.909305555555556</v>
      </c>
    </row>
    <row r="5" spans="1:5">
      <c r="A5">
        <v>264</v>
      </c>
      <c r="B5">
        <f>A5*B2</f>
        <v>242.67593707516</v>
      </c>
      <c r="C5">
        <v>247.33</v>
      </c>
      <c r="D5" s="1">
        <f>C5/A5</f>
        <v>0.936856060606061</v>
      </c>
      <c r="E5">
        <f>C5/A5</f>
        <v>0.936856060606061</v>
      </c>
    </row>
    <row r="6" spans="1:5">
      <c r="A6">
        <v>2050</v>
      </c>
      <c r="B6">
        <f>A6*B2</f>
        <v>1884.41542046999</v>
      </c>
      <c r="C6">
        <v>1887.27</v>
      </c>
      <c r="D6" s="1">
        <f>C6/A6</f>
        <v>0.920619512195122</v>
      </c>
      <c r="E6">
        <f>C6/A6</f>
        <v>0.920619512195122</v>
      </c>
    </row>
    <row r="7" spans="1:5">
      <c r="A7">
        <v>1725</v>
      </c>
      <c r="B7">
        <f>A7*B2</f>
        <v>1585.66663429792</v>
      </c>
      <c r="C7">
        <v>1635.85</v>
      </c>
      <c r="D7" s="1">
        <f>C7/A7</f>
        <v>0.94831884057971</v>
      </c>
      <c r="E7">
        <f>C7/A7</f>
        <v>0.94831884057971</v>
      </c>
    </row>
    <row r="8" spans="1:5">
      <c r="A8">
        <v>390</v>
      </c>
      <c r="B8">
        <f>A8*B2</f>
        <v>358.498543406487</v>
      </c>
      <c r="C8">
        <v>355</v>
      </c>
      <c r="D8" s="1">
        <f>C8/A8</f>
        <v>0.91025641025641</v>
      </c>
      <c r="E8">
        <f>A8*E4</f>
        <v>354.629166666667</v>
      </c>
    </row>
    <row r="11" spans="3:3">
      <c r="C11">
        <f>4425.15+390*0.9</f>
        <v>4776.15</v>
      </c>
    </row>
    <row r="13" ht="22.8" spans="2:2">
      <c r="B13" s="2">
        <v>4560.52</v>
      </c>
    </row>
    <row r="14" ht="22.8" spans="2:5">
      <c r="B14" s="2">
        <f>600+1000+1540+277.241+990+550</f>
        <v>4957.241</v>
      </c>
      <c r="C14" s="1">
        <f>B13/B14</f>
        <v>0.919971411517011</v>
      </c>
      <c r="E14" s="3">
        <v>67</v>
      </c>
    </row>
    <row r="15" ht="21" spans="1:5">
      <c r="A15">
        <v>600</v>
      </c>
      <c r="B15">
        <v>550.03</v>
      </c>
      <c r="E15" s="3">
        <v>35</v>
      </c>
    </row>
    <row r="16" ht="21" spans="1:5">
      <c r="A16">
        <v>1000</v>
      </c>
      <c r="B16">
        <v>935.04</v>
      </c>
      <c r="E16" s="3">
        <v>18</v>
      </c>
    </row>
    <row r="17" ht="21" spans="1:5">
      <c r="A17">
        <v>1540</v>
      </c>
      <c r="B17">
        <v>1414.5</v>
      </c>
      <c r="E17" s="3">
        <v>4</v>
      </c>
    </row>
    <row r="18" ht="21" spans="1:5">
      <c r="A18">
        <v>277.241</v>
      </c>
      <c r="B18">
        <v>259.93</v>
      </c>
      <c r="E18" s="3">
        <v>174.01</v>
      </c>
    </row>
    <row r="19" ht="21" spans="1:5">
      <c r="A19">
        <v>990</v>
      </c>
      <c r="B19">
        <v>900.96</v>
      </c>
      <c r="C19">
        <v>31837.65</v>
      </c>
      <c r="D19">
        <f>C19-31822</f>
        <v>15.6500000000015</v>
      </c>
      <c r="E19" s="3">
        <v>22.8</v>
      </c>
    </row>
    <row r="20" spans="1:2">
      <c r="A20">
        <v>550</v>
      </c>
      <c r="B20">
        <v>507.94</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68"/>
  <sheetViews>
    <sheetView zoomScale="30" zoomScaleNormal="30" workbookViewId="0">
      <pane ySplit="5" topLeftCell="A6" activePane="bottomLeft" state="frozen"/>
      <selection/>
      <selection pane="bottomLeft" activeCell="H2" sqref="H2:H4"/>
    </sheetView>
  </sheetViews>
  <sheetFormatPr defaultColWidth="7" defaultRowHeight="14.4"/>
  <cols>
    <col min="1" max="1" width="9.27777777777778" style="125" customWidth="1"/>
    <col min="2" max="2" width="15.8333333333333" style="125" customWidth="1"/>
    <col min="3" max="3" width="26.0555555555556" style="125" customWidth="1"/>
    <col min="4" max="4" width="10.3333333333333" style="125" customWidth="1"/>
    <col min="5" max="5" width="11.2222222222222" style="125" customWidth="1"/>
    <col min="6" max="6" width="7.22222222222222" style="125" customWidth="1"/>
    <col min="7" max="7" width="83.8888888888889" style="125" customWidth="1"/>
    <col min="8" max="8" width="17.7777777777778" style="125" customWidth="1"/>
    <col min="9" max="9" width="138.055555555556" style="125" customWidth="1"/>
    <col min="10" max="10" width="10.8888888888889" style="125" customWidth="1"/>
    <col min="11" max="11" width="21.1111111111111" style="125" customWidth="1"/>
    <col min="12" max="12" width="26.6666666666667" style="125" customWidth="1"/>
    <col min="13" max="13" width="23.5555555555556" style="125" customWidth="1"/>
    <col min="14" max="14" width="22.7777777777778" style="125" customWidth="1"/>
    <col min="15" max="15" width="10.4444444444444" style="125" customWidth="1"/>
    <col min="16" max="16" width="13.8888888888889" style="125" customWidth="1"/>
    <col min="17" max="17" width="18.6111111111111" style="125" customWidth="1"/>
    <col min="18" max="19" width="25.5555555555556" style="125" customWidth="1"/>
    <col min="20" max="20" width="13.6111111111111" style="125" customWidth="1"/>
    <col min="21" max="21" width="11" style="125" customWidth="1"/>
    <col min="22" max="22" width="15" style="125" customWidth="1"/>
    <col min="23" max="24" width="13.4444444444444" style="125" customWidth="1"/>
    <col min="25" max="25" width="15.5555555555556" style="125" customWidth="1"/>
    <col min="26" max="26" width="85.5555555555556" style="125" customWidth="1"/>
    <col min="27" max="27" width="42.5925925925926" style="125" customWidth="1"/>
    <col min="28" max="28" width="33.7037037037037" style="125" customWidth="1"/>
    <col min="29" max="29" width="24.4444444444444" style="125" customWidth="1"/>
    <col min="30" max="16384" width="7" style="580"/>
  </cols>
  <sheetData>
    <row r="1" s="125" customFormat="1" ht="33" customHeight="1" spans="1:29">
      <c r="A1" s="581" t="s">
        <v>817</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row>
    <row r="2" s="423" customFormat="1" ht="56" customHeight="1" spans="1:29">
      <c r="A2" s="444" t="s">
        <v>818</v>
      </c>
      <c r="B2" s="444" t="s">
        <v>819</v>
      </c>
      <c r="C2" s="444" t="s">
        <v>820</v>
      </c>
      <c r="D2" s="444" t="s">
        <v>821</v>
      </c>
      <c r="E2" s="444" t="s">
        <v>822</v>
      </c>
      <c r="F2" s="444" t="s">
        <v>823</v>
      </c>
      <c r="G2" s="444" t="s">
        <v>824</v>
      </c>
      <c r="H2" s="506" t="s">
        <v>825</v>
      </c>
      <c r="I2" s="444" t="s">
        <v>826</v>
      </c>
      <c r="J2" s="444" t="s">
        <v>827</v>
      </c>
      <c r="K2" s="444" t="s">
        <v>828</v>
      </c>
      <c r="L2" s="444" t="s">
        <v>829</v>
      </c>
      <c r="M2" s="444"/>
      <c r="N2" s="444"/>
      <c r="O2" s="444"/>
      <c r="P2" s="444"/>
      <c r="Q2" s="444"/>
      <c r="R2" s="444"/>
      <c r="S2" s="444"/>
      <c r="T2" s="444"/>
      <c r="U2" s="444"/>
      <c r="V2" s="506" t="s">
        <v>830</v>
      </c>
      <c r="W2" s="444" t="s">
        <v>831</v>
      </c>
      <c r="X2" s="506" t="s">
        <v>830</v>
      </c>
      <c r="Y2" s="444" t="s">
        <v>832</v>
      </c>
      <c r="Z2" s="444" t="s">
        <v>833</v>
      </c>
      <c r="AA2" s="138" t="s">
        <v>834</v>
      </c>
      <c r="AB2" s="138" t="s">
        <v>835</v>
      </c>
      <c r="AC2" s="444" t="s">
        <v>836</v>
      </c>
    </row>
    <row r="3" s="423" customFormat="1" ht="56" customHeight="1" spans="1:29">
      <c r="A3" s="444"/>
      <c r="B3" s="444"/>
      <c r="C3" s="444"/>
      <c r="D3" s="444"/>
      <c r="E3" s="444"/>
      <c r="F3" s="444"/>
      <c r="G3" s="444"/>
      <c r="H3" s="507"/>
      <c r="I3" s="444"/>
      <c r="J3" s="444"/>
      <c r="K3" s="444"/>
      <c r="L3" s="444" t="s">
        <v>837</v>
      </c>
      <c r="M3" s="153" t="s">
        <v>19</v>
      </c>
      <c r="N3" s="444"/>
      <c r="O3" s="444"/>
      <c r="P3" s="444"/>
      <c r="Q3" s="444"/>
      <c r="R3" s="444"/>
      <c r="S3" s="444"/>
      <c r="T3" s="444" t="s">
        <v>838</v>
      </c>
      <c r="U3" s="153" t="s">
        <v>533</v>
      </c>
      <c r="V3" s="507"/>
      <c r="W3" s="444"/>
      <c r="X3" s="507"/>
      <c r="Y3" s="444"/>
      <c r="Z3" s="444"/>
      <c r="AA3" s="139"/>
      <c r="AB3" s="139"/>
      <c r="AC3" s="444"/>
    </row>
    <row r="4" s="423" customFormat="1" ht="133" customHeight="1" spans="1:29">
      <c r="A4" s="444"/>
      <c r="B4" s="444"/>
      <c r="C4" s="444"/>
      <c r="D4" s="444"/>
      <c r="E4" s="444"/>
      <c r="F4" s="444"/>
      <c r="G4" s="444"/>
      <c r="H4" s="508"/>
      <c r="I4" s="444"/>
      <c r="J4" s="444"/>
      <c r="K4" s="444"/>
      <c r="L4" s="444"/>
      <c r="M4" s="444" t="s">
        <v>839</v>
      </c>
      <c r="N4" s="154" t="s">
        <v>23</v>
      </c>
      <c r="O4" s="154" t="s">
        <v>24</v>
      </c>
      <c r="P4" s="154" t="s">
        <v>25</v>
      </c>
      <c r="Q4" s="154" t="s">
        <v>26</v>
      </c>
      <c r="R4" s="154" t="s">
        <v>27</v>
      </c>
      <c r="S4" s="154" t="s">
        <v>28</v>
      </c>
      <c r="T4" s="444"/>
      <c r="U4" s="444"/>
      <c r="V4" s="508"/>
      <c r="W4" s="444"/>
      <c r="X4" s="508"/>
      <c r="Y4" s="444"/>
      <c r="Z4" s="444"/>
      <c r="AA4" s="139"/>
      <c r="AB4" s="139"/>
      <c r="AC4" s="444"/>
    </row>
    <row r="5" s="424" customFormat="1" ht="56" customHeight="1" spans="1:29">
      <c r="A5" s="360" t="s">
        <v>837</v>
      </c>
      <c r="B5" s="446"/>
      <c r="C5" s="446"/>
      <c r="D5" s="446"/>
      <c r="E5" s="446"/>
      <c r="F5" s="446"/>
      <c r="G5" s="446"/>
      <c r="H5" s="446"/>
      <c r="I5" s="448"/>
      <c r="J5" s="448"/>
      <c r="K5" s="448"/>
      <c r="L5" s="487">
        <f t="shared" ref="L5:U5" si="0">SUM(L6,L32,L38,L58,L61,L63,L65)</f>
        <v>58092.231</v>
      </c>
      <c r="M5" s="487">
        <f t="shared" si="0"/>
        <v>51636.331</v>
      </c>
      <c r="N5" s="487">
        <f t="shared" si="0"/>
        <v>47199.331</v>
      </c>
      <c r="O5" s="487">
        <f t="shared" si="0"/>
        <v>2636</v>
      </c>
      <c r="P5" s="487">
        <f t="shared" si="0"/>
        <v>1276</v>
      </c>
      <c r="Q5" s="487">
        <f t="shared" si="0"/>
        <v>0</v>
      </c>
      <c r="R5" s="487">
        <f t="shared" si="0"/>
        <v>442</v>
      </c>
      <c r="S5" s="487">
        <f t="shared" si="0"/>
        <v>83</v>
      </c>
      <c r="T5" s="487">
        <f t="shared" si="0"/>
        <v>5000</v>
      </c>
      <c r="U5" s="487">
        <f t="shared" si="0"/>
        <v>1455.9</v>
      </c>
      <c r="V5" s="487"/>
      <c r="W5" s="486"/>
      <c r="X5" s="486"/>
      <c r="Y5" s="486"/>
      <c r="Z5" s="509"/>
      <c r="AA5" s="509"/>
      <c r="AB5" s="509"/>
      <c r="AC5" s="531"/>
    </row>
    <row r="6" s="425" customFormat="1" ht="56" customHeight="1" spans="1:29">
      <c r="A6" s="360" t="s">
        <v>534</v>
      </c>
      <c r="B6" s="360" t="s">
        <v>535</v>
      </c>
      <c r="C6" s="360"/>
      <c r="D6" s="360"/>
      <c r="E6" s="360"/>
      <c r="F6" s="360"/>
      <c r="G6" s="446"/>
      <c r="H6" s="448"/>
      <c r="I6" s="448"/>
      <c r="J6" s="448"/>
      <c r="K6" s="487"/>
      <c r="L6" s="487">
        <f>SUM(L7:L31)</f>
        <v>35299.18</v>
      </c>
      <c r="M6" s="487">
        <f>SUM(M7:M31)</f>
        <v>34843.28</v>
      </c>
      <c r="N6" s="487">
        <f t="shared" ref="N6:U6" si="1">SUM(N7:N31)</f>
        <v>33510.28</v>
      </c>
      <c r="O6" s="487">
        <f t="shared" si="1"/>
        <v>0</v>
      </c>
      <c r="P6" s="487">
        <f t="shared" si="1"/>
        <v>1250</v>
      </c>
      <c r="Q6" s="487">
        <f t="shared" si="1"/>
        <v>0</v>
      </c>
      <c r="R6" s="487">
        <f t="shared" si="1"/>
        <v>0</v>
      </c>
      <c r="S6" s="487">
        <f t="shared" si="1"/>
        <v>83</v>
      </c>
      <c r="T6" s="487">
        <f t="shared" si="1"/>
        <v>0</v>
      </c>
      <c r="U6" s="487">
        <f t="shared" si="1"/>
        <v>455.9</v>
      </c>
      <c r="V6" s="486"/>
      <c r="W6" s="486"/>
      <c r="X6" s="486"/>
      <c r="Y6" s="446"/>
      <c r="Z6" s="510"/>
      <c r="AA6" s="510"/>
      <c r="AB6" s="510"/>
      <c r="AC6" s="510"/>
    </row>
    <row r="7" s="575" customFormat="1" ht="272" customHeight="1" spans="1:29">
      <c r="A7" s="583">
        <v>1</v>
      </c>
      <c r="B7" s="583" t="s">
        <v>29</v>
      </c>
      <c r="C7" s="583" t="s">
        <v>536</v>
      </c>
      <c r="D7" s="584" t="s">
        <v>54</v>
      </c>
      <c r="E7" s="585" t="s">
        <v>537</v>
      </c>
      <c r="F7" s="585" t="s">
        <v>56</v>
      </c>
      <c r="G7" s="585" t="s">
        <v>538</v>
      </c>
      <c r="H7" s="585" t="s">
        <v>35</v>
      </c>
      <c r="I7" s="598" t="s">
        <v>36</v>
      </c>
      <c r="J7" s="585" t="s">
        <v>539</v>
      </c>
      <c r="K7" s="585" t="s">
        <v>38</v>
      </c>
      <c r="L7" s="583">
        <f>SUM(M7,T7,U7)</f>
        <v>714</v>
      </c>
      <c r="M7" s="583">
        <f>SUM(N7:S7)</f>
        <v>714</v>
      </c>
      <c r="N7" s="583">
        <f>7*102</f>
        <v>714</v>
      </c>
      <c r="O7" s="583"/>
      <c r="P7" s="583"/>
      <c r="Q7" s="583"/>
      <c r="R7" s="583"/>
      <c r="S7" s="583"/>
      <c r="T7" s="583"/>
      <c r="U7" s="583"/>
      <c r="V7" s="583" t="s">
        <v>540</v>
      </c>
      <c r="W7" s="583" t="s">
        <v>540</v>
      </c>
      <c r="X7" s="583" t="s">
        <v>540</v>
      </c>
      <c r="Y7" s="583" t="s">
        <v>541</v>
      </c>
      <c r="Z7" s="626" t="s">
        <v>542</v>
      </c>
      <c r="AA7" s="626"/>
      <c r="AB7" s="626"/>
      <c r="AC7" s="583"/>
    </row>
    <row r="8" s="575" customFormat="1" ht="264" customHeight="1" spans="1:29">
      <c r="A8" s="583">
        <v>2</v>
      </c>
      <c r="B8" s="583" t="s">
        <v>42</v>
      </c>
      <c r="C8" s="586" t="s">
        <v>43</v>
      </c>
      <c r="D8" s="584" t="s">
        <v>54</v>
      </c>
      <c r="E8" s="584" t="s">
        <v>55</v>
      </c>
      <c r="F8" s="587" t="s">
        <v>56</v>
      </c>
      <c r="G8" s="587" t="s">
        <v>543</v>
      </c>
      <c r="H8" s="583" t="s">
        <v>46</v>
      </c>
      <c r="I8" s="599" t="s">
        <v>47</v>
      </c>
      <c r="J8" s="587" t="s">
        <v>544</v>
      </c>
      <c r="K8" s="583">
        <v>7952</v>
      </c>
      <c r="L8" s="583">
        <f>SUM(M8,T8,U8)</f>
        <v>1200</v>
      </c>
      <c r="M8" s="583">
        <f t="shared" ref="M8:M31" si="2">SUM(N8:S8)</f>
        <v>1200</v>
      </c>
      <c r="N8" s="583">
        <v>1200</v>
      </c>
      <c r="O8" s="583"/>
      <c r="P8" s="583"/>
      <c r="Q8" s="583"/>
      <c r="R8" s="583"/>
      <c r="S8" s="583"/>
      <c r="T8" s="583"/>
      <c r="U8" s="583"/>
      <c r="V8" s="587" t="s">
        <v>545</v>
      </c>
      <c r="W8" s="587" t="s">
        <v>545</v>
      </c>
      <c r="X8" s="587" t="s">
        <v>545</v>
      </c>
      <c r="Y8" s="587" t="s">
        <v>546</v>
      </c>
      <c r="Z8" s="627" t="s">
        <v>547</v>
      </c>
      <c r="AA8" s="627"/>
      <c r="AB8" s="627"/>
      <c r="AC8" s="583"/>
    </row>
    <row r="9" s="435" customFormat="1" ht="241" customHeight="1" spans="1:29">
      <c r="A9" s="143">
        <v>3</v>
      </c>
      <c r="B9" s="143" t="s">
        <v>52</v>
      </c>
      <c r="C9" s="478" t="s">
        <v>53</v>
      </c>
      <c r="D9" s="145" t="s">
        <v>54</v>
      </c>
      <c r="E9" s="145" t="s">
        <v>55</v>
      </c>
      <c r="F9" s="146" t="s">
        <v>56</v>
      </c>
      <c r="G9" s="146" t="s">
        <v>543</v>
      </c>
      <c r="H9" s="143" t="s">
        <v>57</v>
      </c>
      <c r="I9" s="600" t="s">
        <v>58</v>
      </c>
      <c r="J9" s="146" t="s">
        <v>548</v>
      </c>
      <c r="K9" s="143">
        <v>4</v>
      </c>
      <c r="L9" s="143">
        <f t="shared" ref="L9:L31" si="3">SUM(M9,T9,U9)</f>
        <v>200</v>
      </c>
      <c r="M9" s="143">
        <f t="shared" si="2"/>
        <v>200</v>
      </c>
      <c r="N9" s="142">
        <v>200</v>
      </c>
      <c r="O9" s="143"/>
      <c r="P9" s="143"/>
      <c r="Q9" s="143"/>
      <c r="R9" s="143"/>
      <c r="S9" s="143"/>
      <c r="T9" s="143"/>
      <c r="U9" s="143"/>
      <c r="V9" s="146" t="s">
        <v>549</v>
      </c>
      <c r="W9" s="146" t="s">
        <v>549</v>
      </c>
      <c r="X9" s="146"/>
      <c r="Y9" s="146" t="s">
        <v>550</v>
      </c>
      <c r="Z9" s="564" t="s">
        <v>551</v>
      </c>
      <c r="AA9" s="564"/>
      <c r="AB9" s="564"/>
      <c r="AC9" s="574"/>
    </row>
    <row r="10" s="576" customFormat="1" ht="284" customHeight="1" spans="1:29">
      <c r="A10" s="583">
        <v>4</v>
      </c>
      <c r="B10" s="583" t="s">
        <v>154</v>
      </c>
      <c r="C10" s="583" t="s">
        <v>552</v>
      </c>
      <c r="D10" s="584" t="s">
        <v>54</v>
      </c>
      <c r="E10" s="584" t="s">
        <v>553</v>
      </c>
      <c r="F10" s="583" t="s">
        <v>56</v>
      </c>
      <c r="G10" s="583" t="s">
        <v>157</v>
      </c>
      <c r="H10" s="583" t="s">
        <v>35</v>
      </c>
      <c r="I10" s="601" t="s">
        <v>554</v>
      </c>
      <c r="J10" s="583" t="s">
        <v>555</v>
      </c>
      <c r="K10" s="583">
        <v>2000</v>
      </c>
      <c r="L10" s="583">
        <f t="shared" si="3"/>
        <v>100</v>
      </c>
      <c r="M10" s="583">
        <f t="shared" si="2"/>
        <v>100</v>
      </c>
      <c r="N10" s="583">
        <v>100</v>
      </c>
      <c r="O10" s="583"/>
      <c r="P10" s="583"/>
      <c r="Q10" s="583"/>
      <c r="R10" s="583"/>
      <c r="S10" s="583"/>
      <c r="T10" s="583"/>
      <c r="U10" s="583"/>
      <c r="V10" s="583" t="s">
        <v>556</v>
      </c>
      <c r="W10" s="583" t="s">
        <v>556</v>
      </c>
      <c r="X10" s="583"/>
      <c r="Y10" s="583" t="s">
        <v>557</v>
      </c>
      <c r="Z10" s="627" t="s">
        <v>558</v>
      </c>
      <c r="AA10" s="627"/>
      <c r="AB10" s="627"/>
      <c r="AC10" s="583"/>
    </row>
    <row r="11" s="131" customFormat="1" ht="165" customHeight="1" spans="1:29">
      <c r="A11" s="143">
        <v>5</v>
      </c>
      <c r="B11" s="143" t="s">
        <v>251</v>
      </c>
      <c r="C11" s="143" t="s">
        <v>559</v>
      </c>
      <c r="D11" s="145" t="s">
        <v>54</v>
      </c>
      <c r="E11" s="145" t="s">
        <v>553</v>
      </c>
      <c r="F11" s="143" t="s">
        <v>56</v>
      </c>
      <c r="G11" s="143" t="s">
        <v>253</v>
      </c>
      <c r="H11" s="143" t="s">
        <v>35</v>
      </c>
      <c r="I11" s="602" t="s">
        <v>560</v>
      </c>
      <c r="J11" s="476" t="s">
        <v>539</v>
      </c>
      <c r="K11" s="143">
        <v>280</v>
      </c>
      <c r="L11" s="143">
        <f t="shared" si="3"/>
        <v>83</v>
      </c>
      <c r="M11" s="143">
        <f t="shared" si="2"/>
        <v>83</v>
      </c>
      <c r="N11" s="143"/>
      <c r="O11" s="143"/>
      <c r="P11" s="143"/>
      <c r="Q11" s="143"/>
      <c r="R11" s="143"/>
      <c r="S11" s="143">
        <v>83</v>
      </c>
      <c r="T11" s="143"/>
      <c r="U11" s="143"/>
      <c r="V11" s="143" t="s">
        <v>556</v>
      </c>
      <c r="W11" s="143" t="s">
        <v>556</v>
      </c>
      <c r="X11" s="143"/>
      <c r="Y11" s="143" t="s">
        <v>557</v>
      </c>
      <c r="Z11" s="301" t="s">
        <v>561</v>
      </c>
      <c r="AA11" s="301"/>
      <c r="AB11" s="301"/>
      <c r="AC11" s="628"/>
    </row>
    <row r="12" s="131" customFormat="1" ht="178" customHeight="1" spans="1:29">
      <c r="A12" s="143">
        <v>6</v>
      </c>
      <c r="B12" s="143" t="s">
        <v>270</v>
      </c>
      <c r="C12" s="143" t="s">
        <v>562</v>
      </c>
      <c r="D12" s="143" t="s">
        <v>54</v>
      </c>
      <c r="E12" s="146" t="s">
        <v>563</v>
      </c>
      <c r="F12" s="142" t="s">
        <v>56</v>
      </c>
      <c r="G12" s="143" t="s">
        <v>564</v>
      </c>
      <c r="H12" s="143" t="s">
        <v>35</v>
      </c>
      <c r="I12" s="603" t="s">
        <v>565</v>
      </c>
      <c r="J12" s="146" t="s">
        <v>566</v>
      </c>
      <c r="K12" s="142">
        <v>12.346</v>
      </c>
      <c r="L12" s="143">
        <f t="shared" si="3"/>
        <v>1250</v>
      </c>
      <c r="M12" s="143">
        <f t="shared" si="2"/>
        <v>1250</v>
      </c>
      <c r="N12" s="142"/>
      <c r="O12" s="143"/>
      <c r="P12" s="143">
        <v>1250</v>
      </c>
      <c r="Q12" s="143"/>
      <c r="R12" s="143"/>
      <c r="S12" s="143"/>
      <c r="T12" s="143"/>
      <c r="U12" s="143"/>
      <c r="V12" s="146" t="s">
        <v>567</v>
      </c>
      <c r="W12" s="146" t="s">
        <v>568</v>
      </c>
      <c r="X12" s="146"/>
      <c r="Y12" s="143" t="s">
        <v>569</v>
      </c>
      <c r="Z12" s="540" t="s">
        <v>570</v>
      </c>
      <c r="AA12" s="540"/>
      <c r="AB12" s="540"/>
      <c r="AC12" s="143"/>
    </row>
    <row r="13" s="131" customFormat="1" ht="215" customHeight="1" spans="1:29">
      <c r="A13" s="143">
        <v>7</v>
      </c>
      <c r="B13" s="143" t="s">
        <v>276</v>
      </c>
      <c r="C13" s="143" t="s">
        <v>571</v>
      </c>
      <c r="D13" s="143" t="s">
        <v>54</v>
      </c>
      <c r="E13" s="146" t="s">
        <v>572</v>
      </c>
      <c r="F13" s="143" t="s">
        <v>56</v>
      </c>
      <c r="G13" s="143" t="s">
        <v>279</v>
      </c>
      <c r="H13" s="143" t="s">
        <v>35</v>
      </c>
      <c r="I13" s="602" t="s">
        <v>280</v>
      </c>
      <c r="J13" s="146" t="s">
        <v>573</v>
      </c>
      <c r="K13" s="146">
        <v>824.09</v>
      </c>
      <c r="L13" s="143">
        <f t="shared" si="3"/>
        <v>155</v>
      </c>
      <c r="M13" s="143">
        <f t="shared" si="2"/>
        <v>155</v>
      </c>
      <c r="N13" s="143">
        <v>155</v>
      </c>
      <c r="O13" s="143"/>
      <c r="P13" s="143"/>
      <c r="Q13" s="143"/>
      <c r="R13" s="143"/>
      <c r="S13" s="143"/>
      <c r="T13" s="143"/>
      <c r="U13" s="143"/>
      <c r="V13" s="146" t="s">
        <v>574</v>
      </c>
      <c r="W13" s="146" t="s">
        <v>575</v>
      </c>
      <c r="X13" s="146"/>
      <c r="Y13" s="146" t="s">
        <v>576</v>
      </c>
      <c r="Z13" s="564" t="s">
        <v>577</v>
      </c>
      <c r="AA13" s="564"/>
      <c r="AB13" s="564"/>
      <c r="AC13" s="143"/>
    </row>
    <row r="14" s="131" customFormat="1" ht="187" customHeight="1" spans="1:29">
      <c r="A14" s="143">
        <v>8</v>
      </c>
      <c r="B14" s="143" t="s">
        <v>286</v>
      </c>
      <c r="C14" s="143" t="s">
        <v>578</v>
      </c>
      <c r="D14" s="143" t="s">
        <v>54</v>
      </c>
      <c r="E14" s="146" t="s">
        <v>572</v>
      </c>
      <c r="F14" s="143" t="s">
        <v>56</v>
      </c>
      <c r="G14" s="146" t="s">
        <v>579</v>
      </c>
      <c r="H14" s="143" t="s">
        <v>35</v>
      </c>
      <c r="I14" s="604" t="s">
        <v>580</v>
      </c>
      <c r="J14" s="146" t="s">
        <v>573</v>
      </c>
      <c r="K14" s="146">
        <v>2266.49</v>
      </c>
      <c r="L14" s="143">
        <f t="shared" si="3"/>
        <v>530</v>
      </c>
      <c r="M14" s="143">
        <f t="shared" si="2"/>
        <v>530</v>
      </c>
      <c r="N14" s="143">
        <v>530</v>
      </c>
      <c r="O14" s="143"/>
      <c r="P14" s="143"/>
      <c r="Q14" s="143"/>
      <c r="R14" s="143"/>
      <c r="S14" s="143"/>
      <c r="T14" s="143"/>
      <c r="U14" s="143"/>
      <c r="V14" s="146" t="s">
        <v>581</v>
      </c>
      <c r="W14" s="146" t="s">
        <v>575</v>
      </c>
      <c r="X14" s="146"/>
      <c r="Y14" s="146" t="s">
        <v>582</v>
      </c>
      <c r="Z14" s="564" t="s">
        <v>583</v>
      </c>
      <c r="AA14" s="564"/>
      <c r="AB14" s="564"/>
      <c r="AC14" s="143"/>
    </row>
    <row r="15" s="131" customFormat="1" ht="178" customHeight="1" spans="1:29">
      <c r="A15" s="143">
        <v>9</v>
      </c>
      <c r="B15" s="143" t="s">
        <v>292</v>
      </c>
      <c r="C15" s="143" t="s">
        <v>584</v>
      </c>
      <c r="D15" s="143" t="s">
        <v>54</v>
      </c>
      <c r="E15" s="146" t="s">
        <v>572</v>
      </c>
      <c r="F15" s="143" t="s">
        <v>56</v>
      </c>
      <c r="G15" s="143" t="s">
        <v>585</v>
      </c>
      <c r="H15" s="143" t="s">
        <v>35</v>
      </c>
      <c r="I15" s="604" t="s">
        <v>586</v>
      </c>
      <c r="J15" s="146" t="s">
        <v>573</v>
      </c>
      <c r="K15" s="146">
        <v>1307.16</v>
      </c>
      <c r="L15" s="143">
        <f t="shared" si="3"/>
        <v>255</v>
      </c>
      <c r="M15" s="143">
        <f t="shared" si="2"/>
        <v>255</v>
      </c>
      <c r="N15" s="143">
        <v>255</v>
      </c>
      <c r="O15" s="143"/>
      <c r="P15" s="143"/>
      <c r="Q15" s="143"/>
      <c r="R15" s="143"/>
      <c r="S15" s="143"/>
      <c r="T15" s="143"/>
      <c r="U15" s="143"/>
      <c r="V15" s="146" t="s">
        <v>587</v>
      </c>
      <c r="W15" s="146" t="s">
        <v>575</v>
      </c>
      <c r="X15" s="146"/>
      <c r="Y15" s="146" t="s">
        <v>588</v>
      </c>
      <c r="Z15" s="564" t="s">
        <v>589</v>
      </c>
      <c r="AA15" s="564"/>
      <c r="AB15" s="564"/>
      <c r="AC15" s="143"/>
    </row>
    <row r="16" s="131" customFormat="1" ht="184" customHeight="1" spans="1:29">
      <c r="A16" s="143">
        <v>10</v>
      </c>
      <c r="B16" s="143" t="s">
        <v>299</v>
      </c>
      <c r="C16" s="143" t="s">
        <v>590</v>
      </c>
      <c r="D16" s="143" t="s">
        <v>54</v>
      </c>
      <c r="E16" s="146" t="s">
        <v>572</v>
      </c>
      <c r="F16" s="143" t="s">
        <v>56</v>
      </c>
      <c r="G16" s="143" t="s">
        <v>591</v>
      </c>
      <c r="H16" s="143" t="s">
        <v>35</v>
      </c>
      <c r="I16" s="604" t="s">
        <v>592</v>
      </c>
      <c r="J16" s="146" t="s">
        <v>573</v>
      </c>
      <c r="K16" s="477">
        <v>463.54</v>
      </c>
      <c r="L16" s="143">
        <f t="shared" si="3"/>
        <v>46.5</v>
      </c>
      <c r="M16" s="143">
        <f t="shared" si="2"/>
        <v>46.5</v>
      </c>
      <c r="N16" s="143">
        <v>46.5</v>
      </c>
      <c r="O16" s="143"/>
      <c r="P16" s="143"/>
      <c r="Q16" s="143"/>
      <c r="R16" s="143"/>
      <c r="S16" s="143"/>
      <c r="T16" s="143"/>
      <c r="U16" s="143"/>
      <c r="V16" s="146" t="s">
        <v>593</v>
      </c>
      <c r="W16" s="146" t="s">
        <v>575</v>
      </c>
      <c r="X16" s="146"/>
      <c r="Y16" s="146" t="s">
        <v>594</v>
      </c>
      <c r="Z16" s="564" t="s">
        <v>595</v>
      </c>
      <c r="AA16" s="564"/>
      <c r="AB16" s="564"/>
      <c r="AC16" s="143"/>
    </row>
    <row r="17" s="131" customFormat="1" ht="189" customHeight="1" spans="1:29">
      <c r="A17" s="143">
        <v>11</v>
      </c>
      <c r="B17" s="143" t="s">
        <v>306</v>
      </c>
      <c r="C17" s="143" t="s">
        <v>596</v>
      </c>
      <c r="D17" s="143" t="s">
        <v>54</v>
      </c>
      <c r="E17" s="146" t="s">
        <v>572</v>
      </c>
      <c r="F17" s="143" t="s">
        <v>56</v>
      </c>
      <c r="G17" s="143" t="s">
        <v>597</v>
      </c>
      <c r="H17" s="143" t="s">
        <v>35</v>
      </c>
      <c r="I17" s="604" t="s">
        <v>309</v>
      </c>
      <c r="J17" s="146" t="s">
        <v>573</v>
      </c>
      <c r="K17" s="146">
        <v>612</v>
      </c>
      <c r="L17" s="143">
        <f t="shared" si="3"/>
        <v>61.2</v>
      </c>
      <c r="M17" s="143">
        <f t="shared" si="2"/>
        <v>61.2</v>
      </c>
      <c r="N17" s="143">
        <v>61.2</v>
      </c>
      <c r="O17" s="143"/>
      <c r="P17" s="143"/>
      <c r="Q17" s="143"/>
      <c r="R17" s="143"/>
      <c r="S17" s="143"/>
      <c r="T17" s="143"/>
      <c r="U17" s="143"/>
      <c r="V17" s="146" t="s">
        <v>598</v>
      </c>
      <c r="W17" s="146" t="s">
        <v>575</v>
      </c>
      <c r="X17" s="146"/>
      <c r="Y17" s="146" t="s">
        <v>599</v>
      </c>
      <c r="Z17" s="564" t="s">
        <v>600</v>
      </c>
      <c r="AA17" s="564"/>
      <c r="AB17" s="564"/>
      <c r="AC17" s="143"/>
    </row>
    <row r="18" s="131" customFormat="1" ht="164" customHeight="1" spans="1:29">
      <c r="A18" s="143">
        <v>12</v>
      </c>
      <c r="B18" s="143" t="s">
        <v>312</v>
      </c>
      <c r="C18" s="143" t="s">
        <v>601</v>
      </c>
      <c r="D18" s="143" t="s">
        <v>54</v>
      </c>
      <c r="E18" s="146" t="s">
        <v>572</v>
      </c>
      <c r="F18" s="143" t="s">
        <v>56</v>
      </c>
      <c r="G18" s="143" t="s">
        <v>602</v>
      </c>
      <c r="H18" s="143" t="s">
        <v>35</v>
      </c>
      <c r="I18" s="604" t="s">
        <v>318</v>
      </c>
      <c r="J18" s="146" t="s">
        <v>573</v>
      </c>
      <c r="K18" s="146">
        <v>1620</v>
      </c>
      <c r="L18" s="143">
        <f t="shared" si="3"/>
        <v>280</v>
      </c>
      <c r="M18" s="143">
        <f t="shared" si="2"/>
        <v>280</v>
      </c>
      <c r="N18" s="143">
        <v>280</v>
      </c>
      <c r="O18" s="143"/>
      <c r="P18" s="143"/>
      <c r="Q18" s="143"/>
      <c r="R18" s="143"/>
      <c r="S18" s="143"/>
      <c r="T18" s="143"/>
      <c r="U18" s="143"/>
      <c r="V18" s="146" t="s">
        <v>603</v>
      </c>
      <c r="W18" s="146" t="s">
        <v>575</v>
      </c>
      <c r="X18" s="146"/>
      <c r="Y18" s="146" t="s">
        <v>604</v>
      </c>
      <c r="Z18" s="564" t="s">
        <v>605</v>
      </c>
      <c r="AA18" s="564"/>
      <c r="AB18" s="564"/>
      <c r="AC18" s="143"/>
    </row>
    <row r="19" s="131" customFormat="1" ht="190" customHeight="1" spans="1:29">
      <c r="A19" s="143">
        <v>13</v>
      </c>
      <c r="B19" s="143" t="s">
        <v>330</v>
      </c>
      <c r="C19" s="143" t="s">
        <v>611</v>
      </c>
      <c r="D19" s="143" t="s">
        <v>54</v>
      </c>
      <c r="E19" s="146" t="s">
        <v>563</v>
      </c>
      <c r="F19" s="142" t="s">
        <v>56</v>
      </c>
      <c r="G19" s="143" t="s">
        <v>564</v>
      </c>
      <c r="H19" s="143" t="s">
        <v>35</v>
      </c>
      <c r="I19" s="605" t="s">
        <v>612</v>
      </c>
      <c r="J19" s="146" t="s">
        <v>566</v>
      </c>
      <c r="K19" s="146">
        <v>41.367</v>
      </c>
      <c r="L19" s="143">
        <f t="shared" si="3"/>
        <v>4063.01</v>
      </c>
      <c r="M19" s="143">
        <f t="shared" si="2"/>
        <v>4063.01</v>
      </c>
      <c r="N19" s="143">
        <v>4063.01</v>
      </c>
      <c r="O19" s="143"/>
      <c r="P19" s="143"/>
      <c r="Q19" s="143"/>
      <c r="R19" s="143"/>
      <c r="S19" s="143"/>
      <c r="T19" s="143"/>
      <c r="U19" s="143"/>
      <c r="V19" s="146" t="s">
        <v>575</v>
      </c>
      <c r="W19" s="146" t="s">
        <v>575</v>
      </c>
      <c r="X19" s="146"/>
      <c r="Y19" s="143" t="s">
        <v>613</v>
      </c>
      <c r="Z19" s="564" t="s">
        <v>614</v>
      </c>
      <c r="AA19" s="564"/>
      <c r="AB19" s="564"/>
      <c r="AC19" s="143"/>
    </row>
    <row r="20" s="131" customFormat="1" ht="169" customHeight="1" spans="1:29">
      <c r="A20" s="143">
        <v>14</v>
      </c>
      <c r="B20" s="143" t="s">
        <v>335</v>
      </c>
      <c r="C20" s="143" t="s">
        <v>615</v>
      </c>
      <c r="D20" s="143" t="s">
        <v>54</v>
      </c>
      <c r="E20" s="146" t="s">
        <v>563</v>
      </c>
      <c r="F20" s="143" t="s">
        <v>56</v>
      </c>
      <c r="G20" s="150" t="s">
        <v>218</v>
      </c>
      <c r="H20" s="143" t="s">
        <v>35</v>
      </c>
      <c r="I20" s="603" t="s">
        <v>616</v>
      </c>
      <c r="J20" s="146" t="s">
        <v>566</v>
      </c>
      <c r="K20" s="142">
        <v>14.75</v>
      </c>
      <c r="L20" s="143">
        <f t="shared" si="3"/>
        <v>2239.54</v>
      </c>
      <c r="M20" s="143">
        <f t="shared" si="2"/>
        <v>2239.54</v>
      </c>
      <c r="N20" s="142">
        <v>2239.54</v>
      </c>
      <c r="O20" s="143"/>
      <c r="P20" s="143"/>
      <c r="Q20" s="143"/>
      <c r="R20" s="143"/>
      <c r="S20" s="143"/>
      <c r="T20" s="143"/>
      <c r="U20" s="143"/>
      <c r="V20" s="146" t="s">
        <v>575</v>
      </c>
      <c r="W20" s="146" t="s">
        <v>575</v>
      </c>
      <c r="X20" s="146"/>
      <c r="Y20" s="143" t="s">
        <v>613</v>
      </c>
      <c r="Z20" s="629" t="s">
        <v>617</v>
      </c>
      <c r="AA20" s="629"/>
      <c r="AB20" s="629"/>
      <c r="AC20" s="143"/>
    </row>
    <row r="21" s="131" customFormat="1" ht="151" customHeight="1" spans="1:29">
      <c r="A21" s="556">
        <v>15</v>
      </c>
      <c r="B21" s="556" t="s">
        <v>356</v>
      </c>
      <c r="C21" s="556" t="s">
        <v>840</v>
      </c>
      <c r="D21" s="556" t="s">
        <v>54</v>
      </c>
      <c r="E21" s="556" t="s">
        <v>841</v>
      </c>
      <c r="F21" s="588" t="s">
        <v>842</v>
      </c>
      <c r="G21" s="143" t="s">
        <v>843</v>
      </c>
      <c r="H21" s="143" t="s">
        <v>35</v>
      </c>
      <c r="I21" s="604" t="s">
        <v>619</v>
      </c>
      <c r="J21" s="146" t="s">
        <v>844</v>
      </c>
      <c r="K21" s="143">
        <v>1</v>
      </c>
      <c r="L21" s="143">
        <f t="shared" si="3"/>
        <v>1470.3</v>
      </c>
      <c r="M21" s="143">
        <f t="shared" si="2"/>
        <v>1470.3</v>
      </c>
      <c r="N21" s="143">
        <v>1470.3</v>
      </c>
      <c r="O21" s="606"/>
      <c r="P21" s="606"/>
      <c r="Q21" s="606"/>
      <c r="R21" s="606"/>
      <c r="S21" s="606"/>
      <c r="T21" s="606"/>
      <c r="U21" s="606"/>
      <c r="V21" s="143" t="s">
        <v>593</v>
      </c>
      <c r="W21" s="623" t="s">
        <v>627</v>
      </c>
      <c r="X21" s="623"/>
      <c r="Y21" s="143" t="s">
        <v>845</v>
      </c>
      <c r="Z21" s="630" t="s">
        <v>361</v>
      </c>
      <c r="AA21" s="631"/>
      <c r="AB21" s="631"/>
      <c r="AC21" s="632"/>
    </row>
    <row r="22" s="131" customFormat="1" ht="162" customHeight="1" spans="1:29">
      <c r="A22" s="589"/>
      <c r="B22" s="589"/>
      <c r="C22" s="589"/>
      <c r="D22" s="589"/>
      <c r="E22" s="589"/>
      <c r="F22" s="590"/>
      <c r="G22" s="146" t="s">
        <v>538</v>
      </c>
      <c r="H22" s="143" t="s">
        <v>35</v>
      </c>
      <c r="I22" s="602" t="s">
        <v>620</v>
      </c>
      <c r="J22" s="143" t="s">
        <v>566</v>
      </c>
      <c r="K22" s="143">
        <v>8.64</v>
      </c>
      <c r="L22" s="143">
        <f t="shared" si="3"/>
        <v>95.04</v>
      </c>
      <c r="M22" s="143">
        <f t="shared" si="2"/>
        <v>95.04</v>
      </c>
      <c r="N22" s="143">
        <v>95.04</v>
      </c>
      <c r="O22" s="143"/>
      <c r="P22" s="143"/>
      <c r="Q22" s="143"/>
      <c r="R22" s="143"/>
      <c r="S22" s="143"/>
      <c r="T22" s="143"/>
      <c r="U22" s="143"/>
      <c r="V22" s="146" t="s">
        <v>587</v>
      </c>
      <c r="W22" s="624"/>
      <c r="X22" s="624"/>
      <c r="Y22" s="143"/>
      <c r="Z22" s="633"/>
      <c r="AA22" s="633"/>
      <c r="AB22" s="633"/>
      <c r="AC22" s="589"/>
    </row>
    <row r="23" s="131" customFormat="1" ht="409" customHeight="1" spans="1:29">
      <c r="A23" s="143">
        <v>16</v>
      </c>
      <c r="B23" s="143" t="s">
        <v>363</v>
      </c>
      <c r="C23" s="143" t="s">
        <v>846</v>
      </c>
      <c r="D23" s="143" t="s">
        <v>54</v>
      </c>
      <c r="E23" s="143" t="s">
        <v>537</v>
      </c>
      <c r="F23" s="143" t="s">
        <v>56</v>
      </c>
      <c r="G23" s="143" t="s">
        <v>365</v>
      </c>
      <c r="H23" s="143" t="s">
        <v>35</v>
      </c>
      <c r="I23" s="602" t="s">
        <v>847</v>
      </c>
      <c r="J23" s="476" t="s">
        <v>539</v>
      </c>
      <c r="K23" s="143">
        <f>1648.16+335.04+1100+7591.3+5782.17+1159.2</f>
        <v>17615.87</v>
      </c>
      <c r="L23" s="143">
        <f t="shared" si="3"/>
        <v>5149</v>
      </c>
      <c r="M23" s="143">
        <f t="shared" si="2"/>
        <v>5149</v>
      </c>
      <c r="N23" s="143">
        <f>720+264+2050+1725+390</f>
        <v>5149</v>
      </c>
      <c r="O23" s="143"/>
      <c r="P23" s="143"/>
      <c r="Q23" s="143"/>
      <c r="R23" s="143"/>
      <c r="S23" s="143"/>
      <c r="T23" s="143"/>
      <c r="U23" s="143"/>
      <c r="V23" s="143" t="s">
        <v>848</v>
      </c>
      <c r="W23" s="143" t="s">
        <v>627</v>
      </c>
      <c r="X23" s="143"/>
      <c r="Y23" s="143" t="s">
        <v>849</v>
      </c>
      <c r="Z23" s="161" t="s">
        <v>622</v>
      </c>
      <c r="AA23" s="161"/>
      <c r="AB23" s="161"/>
      <c r="AC23" s="143"/>
    </row>
    <row r="24" s="575" customFormat="1" ht="270" customHeight="1" spans="1:29">
      <c r="A24" s="583">
        <v>17</v>
      </c>
      <c r="B24" s="583" t="s">
        <v>377</v>
      </c>
      <c r="C24" s="583" t="s">
        <v>624</v>
      </c>
      <c r="D24" s="583" t="s">
        <v>54</v>
      </c>
      <c r="E24" s="583" t="s">
        <v>537</v>
      </c>
      <c r="F24" s="583" t="s">
        <v>56</v>
      </c>
      <c r="G24" s="583" t="s">
        <v>625</v>
      </c>
      <c r="H24" s="583" t="s">
        <v>35</v>
      </c>
      <c r="I24" s="607" t="s">
        <v>626</v>
      </c>
      <c r="J24" s="583" t="s">
        <v>539</v>
      </c>
      <c r="K24" s="583">
        <v>17900</v>
      </c>
      <c r="L24" s="583">
        <f t="shared" si="3"/>
        <v>600</v>
      </c>
      <c r="M24" s="583">
        <f t="shared" si="2"/>
        <v>600</v>
      </c>
      <c r="N24" s="583">
        <v>600</v>
      </c>
      <c r="O24" s="583"/>
      <c r="P24" s="583"/>
      <c r="Q24" s="583"/>
      <c r="R24" s="583"/>
      <c r="S24" s="583"/>
      <c r="T24" s="583"/>
      <c r="U24" s="583"/>
      <c r="V24" s="583" t="s">
        <v>598</v>
      </c>
      <c r="W24" s="583" t="s">
        <v>627</v>
      </c>
      <c r="X24" s="583"/>
      <c r="Y24" s="583" t="s">
        <v>850</v>
      </c>
      <c r="Z24" s="627" t="s">
        <v>629</v>
      </c>
      <c r="AA24" s="627"/>
      <c r="AB24" s="627"/>
      <c r="AC24" s="583"/>
    </row>
    <row r="25" s="131" customFormat="1" ht="225" customHeight="1" spans="1:29">
      <c r="A25" s="143">
        <v>18</v>
      </c>
      <c r="B25" s="143" t="s">
        <v>383</v>
      </c>
      <c r="C25" s="143" t="s">
        <v>630</v>
      </c>
      <c r="D25" s="143" t="s">
        <v>54</v>
      </c>
      <c r="E25" s="143" t="s">
        <v>631</v>
      </c>
      <c r="F25" s="142" t="s">
        <v>56</v>
      </c>
      <c r="G25" s="143" t="s">
        <v>632</v>
      </c>
      <c r="H25" s="143" t="s">
        <v>35</v>
      </c>
      <c r="I25" s="608" t="s">
        <v>633</v>
      </c>
      <c r="J25" s="476" t="s">
        <v>539</v>
      </c>
      <c r="K25" s="143">
        <v>8748</v>
      </c>
      <c r="L25" s="143">
        <f t="shared" si="3"/>
        <v>1500</v>
      </c>
      <c r="M25" s="143">
        <f t="shared" si="2"/>
        <v>1500</v>
      </c>
      <c r="N25" s="143">
        <v>1500</v>
      </c>
      <c r="O25" s="143"/>
      <c r="P25" s="143"/>
      <c r="Q25" s="143"/>
      <c r="R25" s="143"/>
      <c r="S25" s="143"/>
      <c r="T25" s="143"/>
      <c r="U25" s="143"/>
      <c r="V25" s="143" t="s">
        <v>634</v>
      </c>
      <c r="W25" s="146" t="s">
        <v>627</v>
      </c>
      <c r="X25" s="146"/>
      <c r="Y25" s="143" t="s">
        <v>635</v>
      </c>
      <c r="Z25" s="606" t="s">
        <v>390</v>
      </c>
      <c r="AA25" s="606"/>
      <c r="AB25" s="606"/>
      <c r="AC25" s="143"/>
    </row>
    <row r="26" s="131" customFormat="1" ht="225" customHeight="1" spans="1:29">
      <c r="A26" s="143">
        <v>19</v>
      </c>
      <c r="B26" s="143" t="s">
        <v>391</v>
      </c>
      <c r="C26" s="143" t="s">
        <v>636</v>
      </c>
      <c r="D26" s="145" t="s">
        <v>54</v>
      </c>
      <c r="E26" s="145" t="s">
        <v>637</v>
      </c>
      <c r="F26" s="143" t="s">
        <v>56</v>
      </c>
      <c r="G26" s="143" t="s">
        <v>543</v>
      </c>
      <c r="H26" s="143" t="s">
        <v>90</v>
      </c>
      <c r="I26" s="603" t="s">
        <v>638</v>
      </c>
      <c r="J26" s="143" t="s">
        <v>639</v>
      </c>
      <c r="K26" s="143">
        <v>650000</v>
      </c>
      <c r="L26" s="143">
        <f t="shared" si="3"/>
        <v>450</v>
      </c>
      <c r="M26" s="143">
        <f t="shared" si="2"/>
        <v>300</v>
      </c>
      <c r="N26" s="142">
        <v>300</v>
      </c>
      <c r="O26" s="143"/>
      <c r="P26" s="143"/>
      <c r="Q26" s="143"/>
      <c r="R26" s="143"/>
      <c r="S26" s="143"/>
      <c r="T26" s="143"/>
      <c r="U26" s="143">
        <v>150</v>
      </c>
      <c r="V26" s="143" t="s">
        <v>556</v>
      </c>
      <c r="W26" s="143" t="s">
        <v>556</v>
      </c>
      <c r="X26" s="143"/>
      <c r="Y26" s="143" t="s">
        <v>557</v>
      </c>
      <c r="Z26" s="606" t="s">
        <v>640</v>
      </c>
      <c r="AA26" s="606"/>
      <c r="AB26" s="606"/>
      <c r="AC26" s="143"/>
    </row>
    <row r="27" s="575" customFormat="1" ht="245" customHeight="1" spans="1:29">
      <c r="A27" s="583">
        <v>20</v>
      </c>
      <c r="B27" s="583" t="s">
        <v>428</v>
      </c>
      <c r="C27" s="591" t="s">
        <v>641</v>
      </c>
      <c r="D27" s="587" t="s">
        <v>54</v>
      </c>
      <c r="E27" s="587" t="s">
        <v>572</v>
      </c>
      <c r="F27" s="583" t="s">
        <v>56</v>
      </c>
      <c r="G27" s="592" t="s">
        <v>642</v>
      </c>
      <c r="H27" s="583" t="s">
        <v>107</v>
      </c>
      <c r="I27" s="609" t="s">
        <v>643</v>
      </c>
      <c r="J27" s="585" t="s">
        <v>851</v>
      </c>
      <c r="K27" s="583">
        <v>150</v>
      </c>
      <c r="L27" s="583">
        <f t="shared" si="3"/>
        <v>1500</v>
      </c>
      <c r="M27" s="583">
        <f t="shared" si="2"/>
        <v>1500</v>
      </c>
      <c r="N27" s="610">
        <v>1500</v>
      </c>
      <c r="O27" s="610"/>
      <c r="P27" s="610"/>
      <c r="Q27" s="610"/>
      <c r="R27" s="610"/>
      <c r="S27" s="610"/>
      <c r="T27" s="583"/>
      <c r="U27" s="610"/>
      <c r="V27" s="583" t="s">
        <v>644</v>
      </c>
      <c r="W27" s="583" t="s">
        <v>644</v>
      </c>
      <c r="X27" s="583" t="s">
        <v>644</v>
      </c>
      <c r="Y27" s="583" t="s">
        <v>645</v>
      </c>
      <c r="Z27" s="627" t="s">
        <v>646</v>
      </c>
      <c r="AA27" s="627"/>
      <c r="AB27" s="627"/>
      <c r="AC27" s="583"/>
    </row>
    <row r="28" s="577" customFormat="1" ht="203" customHeight="1" spans="1:29">
      <c r="A28" s="143">
        <v>21</v>
      </c>
      <c r="B28" s="143" t="s">
        <v>448</v>
      </c>
      <c r="C28" s="476" t="s">
        <v>647</v>
      </c>
      <c r="D28" s="143" t="s">
        <v>54</v>
      </c>
      <c r="E28" s="146" t="s">
        <v>563</v>
      </c>
      <c r="F28" s="143" t="s">
        <v>56</v>
      </c>
      <c r="G28" s="146" t="s">
        <v>543</v>
      </c>
      <c r="H28" s="143" t="s">
        <v>648</v>
      </c>
      <c r="I28" s="151" t="s">
        <v>649</v>
      </c>
      <c r="J28" s="143" t="s">
        <v>566</v>
      </c>
      <c r="K28" s="142">
        <v>12.39</v>
      </c>
      <c r="L28" s="143">
        <f t="shared" si="3"/>
        <v>1007.59</v>
      </c>
      <c r="M28" s="143">
        <f t="shared" si="2"/>
        <v>701.69</v>
      </c>
      <c r="N28" s="574">
        <f>1007.59-305.9</f>
        <v>701.69</v>
      </c>
      <c r="O28" s="142"/>
      <c r="P28" s="142"/>
      <c r="Q28" s="142"/>
      <c r="R28" s="142"/>
      <c r="S28" s="142"/>
      <c r="T28" s="142"/>
      <c r="U28" s="625">
        <v>305.9</v>
      </c>
      <c r="V28" s="143" t="s">
        <v>644</v>
      </c>
      <c r="W28" s="143" t="s">
        <v>644</v>
      </c>
      <c r="X28" s="143"/>
      <c r="Y28" s="143" t="s">
        <v>645</v>
      </c>
      <c r="Z28" s="628" t="s">
        <v>650</v>
      </c>
      <c r="AA28" s="628"/>
      <c r="AB28" s="628"/>
      <c r="AC28" s="142"/>
    </row>
    <row r="29" s="131" customFormat="1" ht="204" customHeight="1" spans="1:29">
      <c r="A29" s="143">
        <v>22</v>
      </c>
      <c r="B29" s="143" t="s">
        <v>651</v>
      </c>
      <c r="C29" s="143" t="s">
        <v>652</v>
      </c>
      <c r="D29" s="143" t="s">
        <v>54</v>
      </c>
      <c r="E29" s="143" t="s">
        <v>537</v>
      </c>
      <c r="F29" s="143" t="s">
        <v>56</v>
      </c>
      <c r="G29" s="143" t="s">
        <v>653</v>
      </c>
      <c r="H29" s="143" t="s">
        <v>35</v>
      </c>
      <c r="I29" s="611" t="s">
        <v>654</v>
      </c>
      <c r="J29" s="476" t="s">
        <v>539</v>
      </c>
      <c r="K29" s="143">
        <v>3904.1</v>
      </c>
      <c r="L29" s="143">
        <f t="shared" si="3"/>
        <v>1250</v>
      </c>
      <c r="M29" s="143">
        <f t="shared" si="2"/>
        <v>1250</v>
      </c>
      <c r="N29" s="143">
        <v>1250</v>
      </c>
      <c r="O29" s="143"/>
      <c r="P29" s="143"/>
      <c r="Q29" s="143"/>
      <c r="R29" s="143"/>
      <c r="S29" s="143"/>
      <c r="T29" s="143"/>
      <c r="U29" s="143"/>
      <c r="V29" s="143" t="s">
        <v>634</v>
      </c>
      <c r="W29" s="146" t="s">
        <v>627</v>
      </c>
      <c r="X29" s="146"/>
      <c r="Y29" s="143" t="s">
        <v>635</v>
      </c>
      <c r="Z29" s="161" t="s">
        <v>655</v>
      </c>
      <c r="AA29" s="161"/>
      <c r="AB29" s="161"/>
      <c r="AC29" s="143"/>
    </row>
    <row r="30" s="576" customFormat="1" ht="272" customHeight="1" spans="1:29">
      <c r="A30" s="583">
        <v>23</v>
      </c>
      <c r="B30" s="583" t="s">
        <v>512</v>
      </c>
      <c r="C30" s="593" t="s">
        <v>513</v>
      </c>
      <c r="D30" s="583" t="s">
        <v>54</v>
      </c>
      <c r="E30" s="583" t="s">
        <v>631</v>
      </c>
      <c r="F30" s="583" t="s">
        <v>56</v>
      </c>
      <c r="G30" s="592" t="s">
        <v>657</v>
      </c>
      <c r="H30" s="583" t="s">
        <v>35</v>
      </c>
      <c r="I30" s="612" t="s">
        <v>658</v>
      </c>
      <c r="J30" s="583" t="s">
        <v>539</v>
      </c>
      <c r="K30" s="583">
        <v>26000</v>
      </c>
      <c r="L30" s="583">
        <f t="shared" si="3"/>
        <v>2600</v>
      </c>
      <c r="M30" s="583">
        <f t="shared" si="2"/>
        <v>2600</v>
      </c>
      <c r="N30" s="610">
        <v>2600</v>
      </c>
      <c r="O30" s="610"/>
      <c r="P30" s="610"/>
      <c r="Q30" s="610"/>
      <c r="R30" s="610"/>
      <c r="S30" s="610"/>
      <c r="T30" s="583"/>
      <c r="U30" s="610"/>
      <c r="V30" s="583" t="s">
        <v>852</v>
      </c>
      <c r="W30" s="593" t="s">
        <v>659</v>
      </c>
      <c r="X30" s="593" t="s">
        <v>659</v>
      </c>
      <c r="Y30" s="583" t="s">
        <v>853</v>
      </c>
      <c r="Z30" s="634" t="s">
        <v>660</v>
      </c>
      <c r="AA30" s="634"/>
      <c r="AB30" s="634"/>
      <c r="AC30" s="583"/>
    </row>
    <row r="31" s="575" customFormat="1" ht="270" customHeight="1" spans="1:29">
      <c r="A31" s="583">
        <v>24</v>
      </c>
      <c r="B31" s="583" t="s">
        <v>525</v>
      </c>
      <c r="C31" s="593" t="s">
        <v>662</v>
      </c>
      <c r="D31" s="583" t="s">
        <v>54</v>
      </c>
      <c r="E31" s="583" t="s">
        <v>631</v>
      </c>
      <c r="F31" s="583" t="s">
        <v>56</v>
      </c>
      <c r="G31" s="592" t="s">
        <v>657</v>
      </c>
      <c r="H31" s="583" t="s">
        <v>663</v>
      </c>
      <c r="I31" s="612" t="s">
        <v>664</v>
      </c>
      <c r="J31" s="583" t="s">
        <v>539</v>
      </c>
      <c r="K31" s="583">
        <v>47800</v>
      </c>
      <c r="L31" s="583">
        <f t="shared" si="3"/>
        <v>8500</v>
      </c>
      <c r="M31" s="583">
        <f t="shared" si="2"/>
        <v>8500</v>
      </c>
      <c r="N31" s="610">
        <v>8500</v>
      </c>
      <c r="O31" s="610"/>
      <c r="P31" s="610"/>
      <c r="Q31" s="610"/>
      <c r="R31" s="610"/>
      <c r="S31" s="610"/>
      <c r="T31" s="583"/>
      <c r="U31" s="610"/>
      <c r="V31" s="583" t="s">
        <v>852</v>
      </c>
      <c r="W31" s="593" t="s">
        <v>659</v>
      </c>
      <c r="X31" s="593" t="s">
        <v>659</v>
      </c>
      <c r="Y31" s="583" t="s">
        <v>853</v>
      </c>
      <c r="Z31" s="634" t="s">
        <v>665</v>
      </c>
      <c r="AA31" s="634"/>
      <c r="AB31" s="634"/>
      <c r="AC31" s="583"/>
    </row>
    <row r="32" s="422" customFormat="1" ht="61" customHeight="1" spans="1:29">
      <c r="A32" s="360" t="s">
        <v>666</v>
      </c>
      <c r="B32" s="360" t="s">
        <v>667</v>
      </c>
      <c r="C32" s="360"/>
      <c r="D32" s="360"/>
      <c r="E32" s="360"/>
      <c r="F32" s="360"/>
      <c r="G32" s="360"/>
      <c r="H32" s="594"/>
      <c r="I32" s="360"/>
      <c r="J32" s="444"/>
      <c r="K32" s="499"/>
      <c r="L32" s="499">
        <f>SUM(L33:L37)</f>
        <v>1989.2</v>
      </c>
      <c r="M32" s="499">
        <f>SUM(M33:M37)</f>
        <v>1989.2</v>
      </c>
      <c r="N32" s="499">
        <f t="shared" ref="N32:U32" si="4">SUM(N33:N37)</f>
        <v>1989.2</v>
      </c>
      <c r="O32" s="499">
        <f t="shared" si="4"/>
        <v>0</v>
      </c>
      <c r="P32" s="499">
        <f t="shared" si="4"/>
        <v>0</v>
      </c>
      <c r="Q32" s="499">
        <f t="shared" si="4"/>
        <v>0</v>
      </c>
      <c r="R32" s="499">
        <f t="shared" si="4"/>
        <v>0</v>
      </c>
      <c r="S32" s="499">
        <f t="shared" si="4"/>
        <v>0</v>
      </c>
      <c r="T32" s="499">
        <f t="shared" si="4"/>
        <v>0</v>
      </c>
      <c r="U32" s="499">
        <f t="shared" si="4"/>
        <v>0</v>
      </c>
      <c r="V32" s="499"/>
      <c r="W32" s="499"/>
      <c r="X32" s="499"/>
      <c r="Y32" s="523"/>
      <c r="Z32" s="524"/>
      <c r="AA32" s="524"/>
      <c r="AB32" s="524"/>
      <c r="AC32" s="524"/>
    </row>
    <row r="33" s="131" customFormat="1" ht="216" customHeight="1" spans="1:29">
      <c r="A33" s="143">
        <v>25</v>
      </c>
      <c r="B33" s="143" t="s">
        <v>63</v>
      </c>
      <c r="C33" s="143" t="s">
        <v>668</v>
      </c>
      <c r="D33" s="143" t="s">
        <v>669</v>
      </c>
      <c r="E33" s="143" t="s">
        <v>670</v>
      </c>
      <c r="F33" s="143" t="s">
        <v>56</v>
      </c>
      <c r="G33" s="143" t="s">
        <v>671</v>
      </c>
      <c r="H33" s="143" t="s">
        <v>46</v>
      </c>
      <c r="I33" s="149" t="s">
        <v>68</v>
      </c>
      <c r="J33" s="143" t="s">
        <v>672</v>
      </c>
      <c r="K33" s="143">
        <v>100</v>
      </c>
      <c r="L33" s="143">
        <f t="shared" ref="L33:L37" si="5">SUM(M33,T33,U33)</f>
        <v>194.4</v>
      </c>
      <c r="M33" s="143">
        <f>SUM(N33:S33)</f>
        <v>194.4</v>
      </c>
      <c r="N33" s="143">
        <v>194.4</v>
      </c>
      <c r="O33" s="143"/>
      <c r="P33" s="143"/>
      <c r="Q33" s="143"/>
      <c r="R33" s="143"/>
      <c r="S33" s="143"/>
      <c r="T33" s="143"/>
      <c r="U33" s="143"/>
      <c r="V33" s="143" t="s">
        <v>673</v>
      </c>
      <c r="W33" s="143" t="s">
        <v>673</v>
      </c>
      <c r="X33" s="143"/>
      <c r="Y33" s="143" t="s">
        <v>674</v>
      </c>
      <c r="Z33" s="635" t="s">
        <v>72</v>
      </c>
      <c r="AA33" s="635"/>
      <c r="AB33" s="635"/>
      <c r="AC33" s="143"/>
    </row>
    <row r="34" s="575" customFormat="1" ht="302" customHeight="1" spans="1:29">
      <c r="A34" s="583">
        <v>26</v>
      </c>
      <c r="B34" s="583" t="s">
        <v>73</v>
      </c>
      <c r="C34" s="593" t="s">
        <v>74</v>
      </c>
      <c r="D34" s="583" t="s">
        <v>669</v>
      </c>
      <c r="E34" s="583" t="s">
        <v>675</v>
      </c>
      <c r="F34" s="583" t="s">
        <v>56</v>
      </c>
      <c r="G34" s="583" t="s">
        <v>676</v>
      </c>
      <c r="H34" s="583" t="s">
        <v>77</v>
      </c>
      <c r="I34" s="613" t="s">
        <v>677</v>
      </c>
      <c r="J34" s="583" t="s">
        <v>672</v>
      </c>
      <c r="K34" s="583">
        <v>1300</v>
      </c>
      <c r="L34" s="583">
        <f t="shared" si="5"/>
        <v>50</v>
      </c>
      <c r="M34" s="583">
        <f t="shared" ref="M34:M39" si="6">SUM(N34:S34)</f>
        <v>50</v>
      </c>
      <c r="N34" s="583">
        <v>50</v>
      </c>
      <c r="O34" s="583"/>
      <c r="P34" s="583"/>
      <c r="Q34" s="583"/>
      <c r="R34" s="583"/>
      <c r="S34" s="583"/>
      <c r="T34" s="583"/>
      <c r="U34" s="583"/>
      <c r="V34" s="583" t="s">
        <v>673</v>
      </c>
      <c r="W34" s="583" t="s">
        <v>673</v>
      </c>
      <c r="X34" s="583"/>
      <c r="Y34" s="583" t="s">
        <v>674</v>
      </c>
      <c r="Z34" s="636" t="s">
        <v>678</v>
      </c>
      <c r="AA34" s="636"/>
      <c r="AB34" s="636"/>
      <c r="AC34" s="583" t="s">
        <v>854</v>
      </c>
    </row>
    <row r="35" s="575" customFormat="1" ht="330" customHeight="1" spans="1:29">
      <c r="A35" s="583">
        <v>27</v>
      </c>
      <c r="B35" s="583" t="s">
        <v>81</v>
      </c>
      <c r="C35" s="595" t="s">
        <v>82</v>
      </c>
      <c r="D35" s="587" t="s">
        <v>669</v>
      </c>
      <c r="E35" s="583" t="s">
        <v>670</v>
      </c>
      <c r="F35" s="585" t="s">
        <v>56</v>
      </c>
      <c r="G35" s="587" t="s">
        <v>676</v>
      </c>
      <c r="H35" s="583" t="s">
        <v>46</v>
      </c>
      <c r="I35" s="614" t="s">
        <v>83</v>
      </c>
      <c r="J35" s="583" t="s">
        <v>672</v>
      </c>
      <c r="K35" s="583">
        <v>1186</v>
      </c>
      <c r="L35" s="583">
        <f t="shared" si="5"/>
        <v>1423.2</v>
      </c>
      <c r="M35" s="583">
        <f t="shared" si="6"/>
        <v>1423.2</v>
      </c>
      <c r="N35" s="583">
        <v>1423.2</v>
      </c>
      <c r="O35" s="583"/>
      <c r="P35" s="583"/>
      <c r="Q35" s="583"/>
      <c r="R35" s="583"/>
      <c r="S35" s="583"/>
      <c r="T35" s="583"/>
      <c r="U35" s="583"/>
      <c r="V35" s="587" t="s">
        <v>679</v>
      </c>
      <c r="W35" s="587" t="s">
        <v>679</v>
      </c>
      <c r="X35" s="587" t="s">
        <v>679</v>
      </c>
      <c r="Y35" s="587" t="s">
        <v>680</v>
      </c>
      <c r="Z35" s="637" t="s">
        <v>681</v>
      </c>
      <c r="AA35" s="637"/>
      <c r="AB35" s="637"/>
      <c r="AC35" s="583"/>
    </row>
    <row r="36" s="131" customFormat="1" ht="217" customHeight="1" spans="1:29">
      <c r="A36" s="143">
        <v>28</v>
      </c>
      <c r="B36" s="143" t="s">
        <v>87</v>
      </c>
      <c r="C36" s="475" t="s">
        <v>682</v>
      </c>
      <c r="D36" s="146" t="s">
        <v>669</v>
      </c>
      <c r="E36" s="146" t="s">
        <v>683</v>
      </c>
      <c r="F36" s="477" t="s">
        <v>56</v>
      </c>
      <c r="G36" s="146" t="s">
        <v>543</v>
      </c>
      <c r="H36" s="143" t="s">
        <v>90</v>
      </c>
      <c r="I36" s="602" t="s">
        <v>91</v>
      </c>
      <c r="J36" s="143" t="s">
        <v>672</v>
      </c>
      <c r="K36" s="143">
        <v>600</v>
      </c>
      <c r="L36" s="143">
        <f t="shared" si="5"/>
        <v>30</v>
      </c>
      <c r="M36" s="143">
        <f t="shared" si="6"/>
        <v>30</v>
      </c>
      <c r="N36" s="143">
        <v>30</v>
      </c>
      <c r="O36" s="143"/>
      <c r="P36" s="143"/>
      <c r="Q36" s="143"/>
      <c r="R36" s="143"/>
      <c r="S36" s="143"/>
      <c r="T36" s="143"/>
      <c r="U36" s="143"/>
      <c r="V36" s="146" t="s">
        <v>549</v>
      </c>
      <c r="W36" s="146" t="s">
        <v>549</v>
      </c>
      <c r="X36" s="146"/>
      <c r="Y36" s="146" t="s">
        <v>550</v>
      </c>
      <c r="Z36" s="163" t="s">
        <v>94</v>
      </c>
      <c r="AA36" s="163"/>
      <c r="AB36" s="163"/>
      <c r="AC36" s="143"/>
    </row>
    <row r="37" s="575" customFormat="1" ht="307" customHeight="1" spans="1:29">
      <c r="A37" s="583">
        <v>29</v>
      </c>
      <c r="B37" s="583" t="s">
        <v>95</v>
      </c>
      <c r="C37" s="596" t="s">
        <v>855</v>
      </c>
      <c r="D37" s="587" t="s">
        <v>669</v>
      </c>
      <c r="E37" s="587" t="s">
        <v>670</v>
      </c>
      <c r="F37" s="587" t="s">
        <v>56</v>
      </c>
      <c r="G37" s="587" t="s">
        <v>676</v>
      </c>
      <c r="H37" s="583" t="s">
        <v>684</v>
      </c>
      <c r="I37" s="615" t="s">
        <v>98</v>
      </c>
      <c r="J37" s="583" t="s">
        <v>672</v>
      </c>
      <c r="K37" s="583">
        <v>300</v>
      </c>
      <c r="L37" s="583">
        <f t="shared" si="5"/>
        <v>291.6</v>
      </c>
      <c r="M37" s="583">
        <f t="shared" si="6"/>
        <v>291.6</v>
      </c>
      <c r="N37" s="583">
        <v>291.6</v>
      </c>
      <c r="O37" s="583"/>
      <c r="P37" s="583"/>
      <c r="Q37" s="583"/>
      <c r="R37" s="583"/>
      <c r="S37" s="583"/>
      <c r="T37" s="583"/>
      <c r="U37" s="583"/>
      <c r="V37" s="587" t="s">
        <v>549</v>
      </c>
      <c r="W37" s="587" t="s">
        <v>685</v>
      </c>
      <c r="X37" s="587" t="s">
        <v>549</v>
      </c>
      <c r="Y37" s="587" t="s">
        <v>686</v>
      </c>
      <c r="Z37" s="638" t="s">
        <v>687</v>
      </c>
      <c r="AA37" s="638"/>
      <c r="AB37" s="638"/>
      <c r="AC37" s="583"/>
    </row>
    <row r="38" s="431" customFormat="1" ht="98" customHeight="1" spans="1:29">
      <c r="A38" s="360" t="s">
        <v>688</v>
      </c>
      <c r="B38" s="360" t="s">
        <v>689</v>
      </c>
      <c r="C38" s="360"/>
      <c r="D38" s="360"/>
      <c r="E38" s="360"/>
      <c r="F38" s="360"/>
      <c r="G38" s="360"/>
      <c r="H38" s="523"/>
      <c r="I38" s="444"/>
      <c r="J38" s="444"/>
      <c r="K38" s="499"/>
      <c r="L38" s="499">
        <f>SUM(L39:L57)</f>
        <v>18724.351</v>
      </c>
      <c r="M38" s="499">
        <f>SUM(M39:M57)</f>
        <v>12724.351</v>
      </c>
      <c r="N38" s="499">
        <f t="shared" ref="N38:U38" si="7">SUM(N39:N57)</f>
        <v>9646.351</v>
      </c>
      <c r="O38" s="499">
        <f t="shared" si="7"/>
        <v>2636</v>
      </c>
      <c r="P38" s="499">
        <f t="shared" si="7"/>
        <v>0</v>
      </c>
      <c r="Q38" s="499">
        <f t="shared" si="7"/>
        <v>0</v>
      </c>
      <c r="R38" s="499">
        <f t="shared" si="7"/>
        <v>442</v>
      </c>
      <c r="S38" s="499">
        <f t="shared" si="7"/>
        <v>0</v>
      </c>
      <c r="T38" s="499">
        <f t="shared" si="7"/>
        <v>5000</v>
      </c>
      <c r="U38" s="499">
        <f t="shared" si="7"/>
        <v>1000</v>
      </c>
      <c r="V38" s="360"/>
      <c r="W38" s="360"/>
      <c r="X38" s="360"/>
      <c r="Y38" s="523"/>
      <c r="Z38" s="524"/>
      <c r="AA38" s="524"/>
      <c r="AB38" s="524"/>
      <c r="AC38" s="524"/>
    </row>
    <row r="39" s="131" customFormat="1" ht="321" customHeight="1" spans="1:29">
      <c r="A39" s="143">
        <v>30</v>
      </c>
      <c r="B39" s="143" t="s">
        <v>102</v>
      </c>
      <c r="C39" s="478" t="s">
        <v>103</v>
      </c>
      <c r="D39" s="146" t="s">
        <v>420</v>
      </c>
      <c r="E39" s="145" t="s">
        <v>690</v>
      </c>
      <c r="F39" s="146" t="s">
        <v>56</v>
      </c>
      <c r="G39" s="573" t="s">
        <v>106</v>
      </c>
      <c r="H39" s="143" t="s">
        <v>107</v>
      </c>
      <c r="I39" s="602" t="s">
        <v>108</v>
      </c>
      <c r="J39" s="143" t="s">
        <v>544</v>
      </c>
      <c r="K39" s="143">
        <v>910</v>
      </c>
      <c r="L39" s="143">
        <f t="shared" ref="L39:L41" si="8">SUM(M39,T39,U39)</f>
        <v>81.9</v>
      </c>
      <c r="M39" s="143">
        <f t="shared" si="6"/>
        <v>81.9</v>
      </c>
      <c r="N39" s="143">
        <v>81.9</v>
      </c>
      <c r="O39" s="143"/>
      <c r="P39" s="143"/>
      <c r="Q39" s="143"/>
      <c r="R39" s="143"/>
      <c r="S39" s="143"/>
      <c r="T39" s="143"/>
      <c r="U39" s="143"/>
      <c r="V39" s="146" t="s">
        <v>691</v>
      </c>
      <c r="W39" s="146" t="s">
        <v>691</v>
      </c>
      <c r="X39" s="146"/>
      <c r="Y39" s="146" t="s">
        <v>692</v>
      </c>
      <c r="Z39" s="163" t="s">
        <v>111</v>
      </c>
      <c r="AA39" s="163"/>
      <c r="AB39" s="163"/>
      <c r="AC39" s="143"/>
    </row>
    <row r="40" s="131" customFormat="1" ht="170" customHeight="1" spans="1:29">
      <c r="A40" s="143">
        <v>31</v>
      </c>
      <c r="B40" s="143" t="s">
        <v>130</v>
      </c>
      <c r="C40" s="476" t="s">
        <v>131</v>
      </c>
      <c r="D40" s="476" t="s">
        <v>420</v>
      </c>
      <c r="E40" s="143" t="s">
        <v>693</v>
      </c>
      <c r="F40" s="143" t="s">
        <v>56</v>
      </c>
      <c r="G40" s="146" t="s">
        <v>133</v>
      </c>
      <c r="H40" s="143" t="s">
        <v>134</v>
      </c>
      <c r="I40" s="616" t="s">
        <v>135</v>
      </c>
      <c r="J40" s="143" t="s">
        <v>694</v>
      </c>
      <c r="K40" s="142">
        <v>21</v>
      </c>
      <c r="L40" s="143">
        <f t="shared" si="8"/>
        <v>252</v>
      </c>
      <c r="M40" s="143">
        <f t="shared" ref="M40:M57" si="9">SUM(N40:S40)</f>
        <v>252</v>
      </c>
      <c r="N40" s="143">
        <v>252</v>
      </c>
      <c r="O40" s="143">
        <v>0</v>
      </c>
      <c r="P40" s="143"/>
      <c r="Q40" s="143"/>
      <c r="R40" s="143"/>
      <c r="S40" s="143"/>
      <c r="T40" s="143">
        <v>0</v>
      </c>
      <c r="U40" s="143"/>
      <c r="V40" s="143" t="s">
        <v>695</v>
      </c>
      <c r="W40" s="143" t="s">
        <v>695</v>
      </c>
      <c r="X40" s="143"/>
      <c r="Y40" s="143" t="s">
        <v>696</v>
      </c>
      <c r="Z40" s="628" t="s">
        <v>139</v>
      </c>
      <c r="AA40" s="628"/>
      <c r="AB40" s="628"/>
      <c r="AC40" s="143"/>
    </row>
    <row r="41" s="131" customFormat="1" ht="202" customHeight="1" spans="1:29">
      <c r="A41" s="143">
        <v>32</v>
      </c>
      <c r="B41" s="143" t="s">
        <v>169</v>
      </c>
      <c r="C41" s="143" t="s">
        <v>697</v>
      </c>
      <c r="D41" s="476" t="s">
        <v>420</v>
      </c>
      <c r="E41" s="476" t="s">
        <v>698</v>
      </c>
      <c r="F41" s="143" t="s">
        <v>56</v>
      </c>
      <c r="G41" s="143" t="s">
        <v>422</v>
      </c>
      <c r="H41" s="476" t="s">
        <v>254</v>
      </c>
      <c r="I41" s="603" t="s">
        <v>699</v>
      </c>
      <c r="J41" s="143" t="s">
        <v>539</v>
      </c>
      <c r="K41" s="143">
        <v>22000</v>
      </c>
      <c r="L41" s="143">
        <f t="shared" si="8"/>
        <v>396</v>
      </c>
      <c r="M41" s="143">
        <f t="shared" si="9"/>
        <v>396</v>
      </c>
      <c r="N41" s="143"/>
      <c r="O41" s="143">
        <v>396</v>
      </c>
      <c r="P41" s="143"/>
      <c r="Q41" s="143"/>
      <c r="R41" s="143"/>
      <c r="S41" s="143"/>
      <c r="T41" s="143"/>
      <c r="U41" s="143"/>
      <c r="V41" s="143" t="s">
        <v>598</v>
      </c>
      <c r="W41" s="143" t="s">
        <v>700</v>
      </c>
      <c r="X41" s="143"/>
      <c r="Y41" s="143" t="s">
        <v>701</v>
      </c>
      <c r="Z41" s="163" t="s">
        <v>178</v>
      </c>
      <c r="AA41" s="163"/>
      <c r="AB41" s="163"/>
      <c r="AC41" s="143"/>
    </row>
    <row r="42" s="131" customFormat="1" ht="217" customHeight="1" spans="1:29">
      <c r="A42" s="143">
        <v>33</v>
      </c>
      <c r="B42" s="143" t="s">
        <v>179</v>
      </c>
      <c r="C42" s="143" t="s">
        <v>702</v>
      </c>
      <c r="D42" s="476" t="s">
        <v>420</v>
      </c>
      <c r="E42" s="476" t="s">
        <v>703</v>
      </c>
      <c r="F42" s="476" t="s">
        <v>56</v>
      </c>
      <c r="G42" s="476" t="s">
        <v>704</v>
      </c>
      <c r="H42" s="476" t="s">
        <v>182</v>
      </c>
      <c r="I42" s="603" t="s">
        <v>183</v>
      </c>
      <c r="J42" s="146" t="s">
        <v>566</v>
      </c>
      <c r="K42" s="143">
        <f>35.6+8</f>
        <v>43.6</v>
      </c>
      <c r="L42" s="143">
        <f t="shared" ref="L42:L57" si="10">SUM(M42,T42,U42)</f>
        <v>300</v>
      </c>
      <c r="M42" s="143">
        <f t="shared" si="9"/>
        <v>300</v>
      </c>
      <c r="N42" s="143"/>
      <c r="O42" s="143">
        <v>300</v>
      </c>
      <c r="P42" s="143"/>
      <c r="Q42" s="143"/>
      <c r="R42" s="143"/>
      <c r="S42" s="143"/>
      <c r="T42" s="143"/>
      <c r="U42" s="143"/>
      <c r="V42" s="143" t="s">
        <v>581</v>
      </c>
      <c r="W42" s="143" t="s">
        <v>700</v>
      </c>
      <c r="X42" s="143"/>
      <c r="Y42" s="143" t="s">
        <v>705</v>
      </c>
      <c r="Z42" s="163" t="s">
        <v>706</v>
      </c>
      <c r="AA42" s="163"/>
      <c r="AB42" s="163"/>
      <c r="AC42" s="143"/>
    </row>
    <row r="43" s="131" customFormat="1" ht="217" customHeight="1" spans="1:29">
      <c r="A43" s="143">
        <v>34</v>
      </c>
      <c r="B43" s="143" t="s">
        <v>188</v>
      </c>
      <c r="C43" s="143" t="s">
        <v>707</v>
      </c>
      <c r="D43" s="476" t="s">
        <v>420</v>
      </c>
      <c r="E43" s="476" t="s">
        <v>703</v>
      </c>
      <c r="F43" s="476" t="s">
        <v>56</v>
      </c>
      <c r="G43" s="476" t="s">
        <v>564</v>
      </c>
      <c r="H43" s="476" t="s">
        <v>182</v>
      </c>
      <c r="I43" s="603" t="s">
        <v>191</v>
      </c>
      <c r="J43" s="146" t="s">
        <v>566</v>
      </c>
      <c r="K43" s="143">
        <v>4.85</v>
      </c>
      <c r="L43" s="143">
        <f t="shared" si="10"/>
        <v>398</v>
      </c>
      <c r="M43" s="143">
        <f t="shared" si="9"/>
        <v>398</v>
      </c>
      <c r="N43" s="143"/>
      <c r="O43" s="143">
        <v>398</v>
      </c>
      <c r="P43" s="143"/>
      <c r="Q43" s="143"/>
      <c r="R43" s="143"/>
      <c r="S43" s="143"/>
      <c r="T43" s="143"/>
      <c r="U43" s="143"/>
      <c r="V43" s="143" t="s">
        <v>567</v>
      </c>
      <c r="W43" s="143" t="s">
        <v>700</v>
      </c>
      <c r="X43" s="143"/>
      <c r="Y43" s="143" t="s">
        <v>708</v>
      </c>
      <c r="Z43" s="163" t="s">
        <v>709</v>
      </c>
      <c r="AA43" s="163"/>
      <c r="AB43" s="163"/>
      <c r="AC43" s="143"/>
    </row>
    <row r="44" s="131" customFormat="1" ht="159" customHeight="1" spans="1:29">
      <c r="A44" s="143">
        <v>35</v>
      </c>
      <c r="B44" s="143" t="s">
        <v>195</v>
      </c>
      <c r="C44" s="143" t="s">
        <v>710</v>
      </c>
      <c r="D44" s="476" t="s">
        <v>420</v>
      </c>
      <c r="E44" s="476" t="s">
        <v>711</v>
      </c>
      <c r="F44" s="476" t="s">
        <v>56</v>
      </c>
      <c r="G44" s="476" t="s">
        <v>712</v>
      </c>
      <c r="H44" s="143" t="s">
        <v>182</v>
      </c>
      <c r="I44" s="149" t="s">
        <v>713</v>
      </c>
      <c r="J44" s="143" t="s">
        <v>566</v>
      </c>
      <c r="K44" s="143">
        <v>2.6</v>
      </c>
      <c r="L44" s="143">
        <f t="shared" si="10"/>
        <v>135</v>
      </c>
      <c r="M44" s="143">
        <f t="shared" si="9"/>
        <v>135</v>
      </c>
      <c r="N44" s="143"/>
      <c r="O44" s="143">
        <v>135</v>
      </c>
      <c r="P44" s="143"/>
      <c r="Q44" s="143"/>
      <c r="R44" s="143"/>
      <c r="S44" s="143"/>
      <c r="T44" s="143"/>
      <c r="U44" s="143"/>
      <c r="V44" s="143" t="s">
        <v>714</v>
      </c>
      <c r="W44" s="143" t="s">
        <v>700</v>
      </c>
      <c r="X44" s="143"/>
      <c r="Y44" s="143" t="s">
        <v>715</v>
      </c>
      <c r="Z44" s="163" t="s">
        <v>716</v>
      </c>
      <c r="AA44" s="163"/>
      <c r="AB44" s="163"/>
      <c r="AC44" s="143"/>
    </row>
    <row r="45" s="131" customFormat="1" ht="154" customHeight="1" spans="1:29">
      <c r="A45" s="143">
        <v>36</v>
      </c>
      <c r="B45" s="143" t="s">
        <v>203</v>
      </c>
      <c r="C45" s="143" t="s">
        <v>717</v>
      </c>
      <c r="D45" s="476" t="s">
        <v>420</v>
      </c>
      <c r="E45" s="476" t="s">
        <v>711</v>
      </c>
      <c r="F45" s="476" t="s">
        <v>56</v>
      </c>
      <c r="G45" s="476" t="s">
        <v>718</v>
      </c>
      <c r="H45" s="143" t="s">
        <v>182</v>
      </c>
      <c r="I45" s="149" t="s">
        <v>719</v>
      </c>
      <c r="J45" s="143" t="s">
        <v>566</v>
      </c>
      <c r="K45" s="143">
        <v>6.338</v>
      </c>
      <c r="L45" s="143">
        <f t="shared" si="10"/>
        <v>395</v>
      </c>
      <c r="M45" s="143">
        <f t="shared" si="9"/>
        <v>395</v>
      </c>
      <c r="N45" s="143"/>
      <c r="O45" s="143">
        <v>395</v>
      </c>
      <c r="P45" s="143"/>
      <c r="Q45" s="143"/>
      <c r="R45" s="143"/>
      <c r="S45" s="143"/>
      <c r="T45" s="143"/>
      <c r="U45" s="143"/>
      <c r="V45" s="143" t="s">
        <v>856</v>
      </c>
      <c r="W45" s="143" t="s">
        <v>700</v>
      </c>
      <c r="X45" s="143"/>
      <c r="Y45" s="143" t="s">
        <v>720</v>
      </c>
      <c r="Z45" s="163" t="s">
        <v>721</v>
      </c>
      <c r="AA45" s="163"/>
      <c r="AB45" s="163"/>
      <c r="AC45" s="143"/>
    </row>
    <row r="46" s="131" customFormat="1" ht="139" customHeight="1" spans="1:29">
      <c r="A46" s="143">
        <v>37</v>
      </c>
      <c r="B46" s="143" t="s">
        <v>209</v>
      </c>
      <c r="C46" s="143" t="s">
        <v>722</v>
      </c>
      <c r="D46" s="476" t="s">
        <v>420</v>
      </c>
      <c r="E46" s="476" t="s">
        <v>711</v>
      </c>
      <c r="F46" s="476" t="s">
        <v>56</v>
      </c>
      <c r="G46" s="476" t="s">
        <v>723</v>
      </c>
      <c r="H46" s="143" t="s">
        <v>182</v>
      </c>
      <c r="I46" s="149" t="s">
        <v>724</v>
      </c>
      <c r="J46" s="143" t="s">
        <v>566</v>
      </c>
      <c r="K46" s="143">
        <v>3.95</v>
      </c>
      <c r="L46" s="143">
        <f t="shared" si="10"/>
        <v>237</v>
      </c>
      <c r="M46" s="143">
        <f t="shared" si="9"/>
        <v>237</v>
      </c>
      <c r="N46" s="143"/>
      <c r="O46" s="143">
        <v>237</v>
      </c>
      <c r="P46" s="143"/>
      <c r="Q46" s="143"/>
      <c r="R46" s="143"/>
      <c r="S46" s="143"/>
      <c r="T46" s="143"/>
      <c r="U46" s="143"/>
      <c r="V46" s="143" t="s">
        <v>603</v>
      </c>
      <c r="W46" s="143" t="s">
        <v>700</v>
      </c>
      <c r="X46" s="143"/>
      <c r="Y46" s="143" t="s">
        <v>725</v>
      </c>
      <c r="Z46" s="163" t="s">
        <v>726</v>
      </c>
      <c r="AA46" s="163"/>
      <c r="AB46" s="163"/>
      <c r="AC46" s="143"/>
    </row>
    <row r="47" s="131" customFormat="1" ht="139" customHeight="1" spans="1:29">
      <c r="A47" s="143">
        <v>38</v>
      </c>
      <c r="B47" s="143" t="s">
        <v>216</v>
      </c>
      <c r="C47" s="143" t="s">
        <v>727</v>
      </c>
      <c r="D47" s="476" t="s">
        <v>420</v>
      </c>
      <c r="E47" s="476" t="s">
        <v>711</v>
      </c>
      <c r="F47" s="476" t="s">
        <v>56</v>
      </c>
      <c r="G47" s="476" t="s">
        <v>728</v>
      </c>
      <c r="H47" s="143" t="s">
        <v>182</v>
      </c>
      <c r="I47" s="149" t="s">
        <v>729</v>
      </c>
      <c r="J47" s="143" t="s">
        <v>566</v>
      </c>
      <c r="K47" s="143">
        <v>6.25</v>
      </c>
      <c r="L47" s="143">
        <f t="shared" si="10"/>
        <v>385</v>
      </c>
      <c r="M47" s="143">
        <f t="shared" si="9"/>
        <v>385</v>
      </c>
      <c r="N47" s="143"/>
      <c r="O47" s="143">
        <v>385</v>
      </c>
      <c r="P47" s="143"/>
      <c r="Q47" s="143"/>
      <c r="R47" s="143"/>
      <c r="S47" s="143"/>
      <c r="T47" s="143"/>
      <c r="U47" s="143"/>
      <c r="V47" s="143" t="s">
        <v>730</v>
      </c>
      <c r="W47" s="143" t="s">
        <v>700</v>
      </c>
      <c r="X47" s="143"/>
      <c r="Y47" s="143" t="s">
        <v>731</v>
      </c>
      <c r="Z47" s="161" t="s">
        <v>732</v>
      </c>
      <c r="AA47" s="161"/>
      <c r="AB47" s="161"/>
      <c r="AC47" s="143"/>
    </row>
    <row r="48" s="131" customFormat="1" ht="139" customHeight="1" spans="1:29">
      <c r="A48" s="143">
        <v>39</v>
      </c>
      <c r="B48" s="143" t="s">
        <v>223</v>
      </c>
      <c r="C48" s="143" t="s">
        <v>733</v>
      </c>
      <c r="D48" s="476" t="s">
        <v>420</v>
      </c>
      <c r="E48" s="476" t="s">
        <v>711</v>
      </c>
      <c r="F48" s="476" t="s">
        <v>56</v>
      </c>
      <c r="G48" s="476" t="s">
        <v>704</v>
      </c>
      <c r="H48" s="476" t="s">
        <v>182</v>
      </c>
      <c r="I48" s="149" t="s">
        <v>734</v>
      </c>
      <c r="J48" s="143" t="s">
        <v>566</v>
      </c>
      <c r="K48" s="143">
        <v>6.5</v>
      </c>
      <c r="L48" s="143">
        <f t="shared" si="10"/>
        <v>390</v>
      </c>
      <c r="M48" s="143">
        <f t="shared" si="9"/>
        <v>390</v>
      </c>
      <c r="N48" s="143"/>
      <c r="O48" s="143">
        <v>390</v>
      </c>
      <c r="P48" s="143"/>
      <c r="Q48" s="143"/>
      <c r="R48" s="143"/>
      <c r="S48" s="143"/>
      <c r="T48" s="143"/>
      <c r="U48" s="143"/>
      <c r="V48" s="143" t="s">
        <v>581</v>
      </c>
      <c r="W48" s="143" t="s">
        <v>700</v>
      </c>
      <c r="X48" s="143"/>
      <c r="Y48" s="143" t="s">
        <v>705</v>
      </c>
      <c r="Z48" s="161" t="s">
        <v>735</v>
      </c>
      <c r="AA48" s="161"/>
      <c r="AB48" s="161"/>
      <c r="AC48" s="143"/>
    </row>
    <row r="49" s="131" customFormat="1" ht="351" customHeight="1" spans="1:29">
      <c r="A49" s="143">
        <v>40</v>
      </c>
      <c r="B49" s="143" t="s">
        <v>257</v>
      </c>
      <c r="C49" s="146" t="s">
        <v>739</v>
      </c>
      <c r="D49" s="146" t="s">
        <v>420</v>
      </c>
      <c r="E49" s="476" t="s">
        <v>740</v>
      </c>
      <c r="F49" s="476" t="s">
        <v>56</v>
      </c>
      <c r="G49" s="146" t="s">
        <v>741</v>
      </c>
      <c r="H49" s="143" t="s">
        <v>124</v>
      </c>
      <c r="I49" s="617" t="s">
        <v>742</v>
      </c>
      <c r="J49" s="143" t="s">
        <v>566</v>
      </c>
      <c r="K49" s="143">
        <f>18.685+5.1</f>
        <v>23.785</v>
      </c>
      <c r="L49" s="143">
        <f t="shared" si="10"/>
        <v>266</v>
      </c>
      <c r="M49" s="143">
        <f t="shared" si="9"/>
        <v>266</v>
      </c>
      <c r="N49" s="143"/>
      <c r="O49" s="143"/>
      <c r="P49" s="143"/>
      <c r="Q49" s="143"/>
      <c r="R49" s="143">
        <v>266</v>
      </c>
      <c r="S49" s="143"/>
      <c r="T49" s="143"/>
      <c r="U49" s="143"/>
      <c r="V49" s="146" t="s">
        <v>741</v>
      </c>
      <c r="W49" s="146" t="s">
        <v>695</v>
      </c>
      <c r="X49" s="146"/>
      <c r="Y49" s="146" t="s">
        <v>743</v>
      </c>
      <c r="Z49" s="161" t="s">
        <v>744</v>
      </c>
      <c r="AA49" s="161"/>
      <c r="AB49" s="161"/>
      <c r="AC49" s="143"/>
    </row>
    <row r="50" s="131" customFormat="1" ht="290" customHeight="1" spans="1:29">
      <c r="A50" s="143">
        <v>41</v>
      </c>
      <c r="B50" s="143" t="s">
        <v>264</v>
      </c>
      <c r="C50" s="146" t="s">
        <v>745</v>
      </c>
      <c r="D50" s="146" t="s">
        <v>420</v>
      </c>
      <c r="E50" s="476" t="s">
        <v>698</v>
      </c>
      <c r="F50" s="476" t="s">
        <v>56</v>
      </c>
      <c r="G50" s="146" t="s">
        <v>746</v>
      </c>
      <c r="H50" s="143" t="s">
        <v>124</v>
      </c>
      <c r="I50" s="359" t="s">
        <v>747</v>
      </c>
      <c r="J50" s="143" t="s">
        <v>566</v>
      </c>
      <c r="K50" s="143">
        <f>1.7+6.658</f>
        <v>8.358</v>
      </c>
      <c r="L50" s="143">
        <f t="shared" si="10"/>
        <v>176</v>
      </c>
      <c r="M50" s="143">
        <f t="shared" si="9"/>
        <v>176</v>
      </c>
      <c r="N50" s="143"/>
      <c r="O50" s="143"/>
      <c r="P50" s="143"/>
      <c r="Q50" s="143"/>
      <c r="R50" s="143">
        <v>176</v>
      </c>
      <c r="S50" s="143"/>
      <c r="T50" s="143"/>
      <c r="U50" s="143"/>
      <c r="V50" s="146" t="s">
        <v>746</v>
      </c>
      <c r="W50" s="146" t="s">
        <v>695</v>
      </c>
      <c r="X50" s="146"/>
      <c r="Y50" s="146" t="s">
        <v>748</v>
      </c>
      <c r="Z50" s="161" t="s">
        <v>749</v>
      </c>
      <c r="AA50" s="161"/>
      <c r="AB50" s="161"/>
      <c r="AC50" s="143"/>
    </row>
    <row r="51" s="575" customFormat="1" ht="321" customHeight="1" spans="1:29">
      <c r="A51" s="583">
        <v>42</v>
      </c>
      <c r="B51" s="583" t="s">
        <v>397</v>
      </c>
      <c r="C51" s="583" t="s">
        <v>750</v>
      </c>
      <c r="D51" s="587" t="s">
        <v>420</v>
      </c>
      <c r="E51" s="596" t="s">
        <v>421</v>
      </c>
      <c r="F51" s="587" t="s">
        <v>56</v>
      </c>
      <c r="G51" s="587" t="s">
        <v>751</v>
      </c>
      <c r="H51" s="583" t="s">
        <v>35</v>
      </c>
      <c r="I51" s="618" t="s">
        <v>752</v>
      </c>
      <c r="J51" s="583" t="s">
        <v>694</v>
      </c>
      <c r="K51" s="583">
        <v>1</v>
      </c>
      <c r="L51" s="583">
        <f t="shared" si="10"/>
        <v>2000</v>
      </c>
      <c r="M51" s="583">
        <f t="shared" si="9"/>
        <v>1000</v>
      </c>
      <c r="N51" s="610">
        <v>1000</v>
      </c>
      <c r="O51" s="610"/>
      <c r="P51" s="610"/>
      <c r="Q51" s="610"/>
      <c r="R51" s="610"/>
      <c r="S51" s="610"/>
      <c r="T51" s="583">
        <v>1000</v>
      </c>
      <c r="U51" s="610"/>
      <c r="V51" s="583" t="s">
        <v>857</v>
      </c>
      <c r="W51" s="583" t="s">
        <v>691</v>
      </c>
      <c r="X51" s="593" t="s">
        <v>753</v>
      </c>
      <c r="Y51" s="583" t="s">
        <v>754</v>
      </c>
      <c r="Z51" s="627" t="s">
        <v>755</v>
      </c>
      <c r="AA51" s="627"/>
      <c r="AB51" s="627"/>
      <c r="AC51" s="583"/>
    </row>
    <row r="52" s="575" customFormat="1" ht="382" customHeight="1" spans="1:29">
      <c r="A52" s="583">
        <v>43</v>
      </c>
      <c r="B52" s="583" t="s">
        <v>405</v>
      </c>
      <c r="C52" s="583" t="s">
        <v>756</v>
      </c>
      <c r="D52" s="587" t="s">
        <v>420</v>
      </c>
      <c r="E52" s="596" t="s">
        <v>421</v>
      </c>
      <c r="F52" s="587" t="s">
        <v>56</v>
      </c>
      <c r="G52" s="587" t="s">
        <v>757</v>
      </c>
      <c r="H52" s="583" t="s">
        <v>35</v>
      </c>
      <c r="I52" s="618" t="s">
        <v>758</v>
      </c>
      <c r="J52" s="583" t="s">
        <v>694</v>
      </c>
      <c r="K52" s="583">
        <v>1</v>
      </c>
      <c r="L52" s="583">
        <f t="shared" si="10"/>
        <v>2000</v>
      </c>
      <c r="M52" s="583">
        <f t="shared" si="9"/>
        <v>1000</v>
      </c>
      <c r="N52" s="610">
        <v>1000</v>
      </c>
      <c r="O52" s="610"/>
      <c r="P52" s="610"/>
      <c r="Q52" s="610"/>
      <c r="R52" s="610"/>
      <c r="S52" s="610"/>
      <c r="T52" s="583">
        <v>1000</v>
      </c>
      <c r="U52" s="610"/>
      <c r="V52" s="583" t="s">
        <v>603</v>
      </c>
      <c r="W52" s="583" t="s">
        <v>691</v>
      </c>
      <c r="X52" s="593" t="s">
        <v>211</v>
      </c>
      <c r="Y52" s="583" t="s">
        <v>759</v>
      </c>
      <c r="Z52" s="627" t="s">
        <v>760</v>
      </c>
      <c r="AA52" s="627"/>
      <c r="AB52" s="627"/>
      <c r="AC52" s="583"/>
    </row>
    <row r="53" s="575" customFormat="1" ht="312" customHeight="1" spans="1:29">
      <c r="A53" s="583">
        <v>44</v>
      </c>
      <c r="B53" s="583" t="s">
        <v>412</v>
      </c>
      <c r="C53" s="583" t="s">
        <v>761</v>
      </c>
      <c r="D53" s="587" t="s">
        <v>420</v>
      </c>
      <c r="E53" s="596" t="s">
        <v>421</v>
      </c>
      <c r="F53" s="587" t="s">
        <v>56</v>
      </c>
      <c r="G53" s="587" t="s">
        <v>422</v>
      </c>
      <c r="H53" s="583" t="s">
        <v>107</v>
      </c>
      <c r="I53" s="618" t="s">
        <v>762</v>
      </c>
      <c r="J53" s="583" t="s">
        <v>694</v>
      </c>
      <c r="K53" s="583">
        <v>1</v>
      </c>
      <c r="L53" s="583">
        <f t="shared" si="10"/>
        <v>1000</v>
      </c>
      <c r="M53" s="583">
        <f t="shared" si="9"/>
        <v>1000</v>
      </c>
      <c r="N53" s="610">
        <v>1000</v>
      </c>
      <c r="O53" s="610"/>
      <c r="P53" s="610"/>
      <c r="Q53" s="610"/>
      <c r="R53" s="610"/>
      <c r="S53" s="610"/>
      <c r="T53" s="583"/>
      <c r="U53" s="610"/>
      <c r="V53" s="593" t="s">
        <v>247</v>
      </c>
      <c r="W53" s="583" t="s">
        <v>691</v>
      </c>
      <c r="X53" s="593" t="s">
        <v>247</v>
      </c>
      <c r="Y53" s="583" t="s">
        <v>763</v>
      </c>
      <c r="Z53" s="627" t="s">
        <v>764</v>
      </c>
      <c r="AA53" s="627"/>
      <c r="AB53" s="627"/>
      <c r="AC53" s="583"/>
    </row>
    <row r="54" s="575" customFormat="1" ht="274" customHeight="1" spans="1:29">
      <c r="A54" s="583">
        <v>45</v>
      </c>
      <c r="B54" s="583" t="s">
        <v>452</v>
      </c>
      <c r="C54" s="583" t="s">
        <v>766</v>
      </c>
      <c r="D54" s="585" t="s">
        <v>420</v>
      </c>
      <c r="E54" s="585" t="s">
        <v>711</v>
      </c>
      <c r="F54" s="583" t="s">
        <v>56</v>
      </c>
      <c r="G54" s="593" t="s">
        <v>767</v>
      </c>
      <c r="H54" s="583" t="s">
        <v>35</v>
      </c>
      <c r="I54" s="619" t="s">
        <v>768</v>
      </c>
      <c r="J54" s="583" t="s">
        <v>566</v>
      </c>
      <c r="K54" s="583">
        <v>77.046</v>
      </c>
      <c r="L54" s="583">
        <f t="shared" si="10"/>
        <v>4030</v>
      </c>
      <c r="M54" s="583">
        <f t="shared" si="9"/>
        <v>1030</v>
      </c>
      <c r="N54" s="583">
        <v>1030</v>
      </c>
      <c r="O54" s="583"/>
      <c r="P54" s="583"/>
      <c r="Q54" s="583"/>
      <c r="R54" s="583"/>
      <c r="S54" s="583"/>
      <c r="T54" s="583">
        <v>3000</v>
      </c>
      <c r="U54" s="583"/>
      <c r="V54" s="583" t="s">
        <v>679</v>
      </c>
      <c r="W54" s="583" t="s">
        <v>679</v>
      </c>
      <c r="X54" s="583" t="s">
        <v>679</v>
      </c>
      <c r="Y54" s="583" t="s">
        <v>680</v>
      </c>
      <c r="Z54" s="637" t="s">
        <v>769</v>
      </c>
      <c r="AA54" s="637"/>
      <c r="AB54" s="637"/>
      <c r="AC54" s="583"/>
    </row>
    <row r="55" s="131" customFormat="1" ht="409" customHeight="1" spans="1:29">
      <c r="A55" s="143">
        <v>46</v>
      </c>
      <c r="B55" s="143" t="s">
        <v>478</v>
      </c>
      <c r="C55" s="150" t="s">
        <v>858</v>
      </c>
      <c r="D55" s="476" t="s">
        <v>420</v>
      </c>
      <c r="E55" s="143" t="s">
        <v>859</v>
      </c>
      <c r="F55" s="146" t="s">
        <v>56</v>
      </c>
      <c r="G55" s="146" t="s">
        <v>772</v>
      </c>
      <c r="H55" s="143" t="s">
        <v>35</v>
      </c>
      <c r="I55" s="620" t="s">
        <v>773</v>
      </c>
      <c r="J55" s="143" t="s">
        <v>566</v>
      </c>
      <c r="K55" s="143">
        <f>8.96+20.22+39.028+5.201+15.313+11.624</f>
        <v>100.346</v>
      </c>
      <c r="L55" s="143">
        <f t="shared" si="10"/>
        <v>4957.241</v>
      </c>
      <c r="M55" s="143">
        <f t="shared" si="9"/>
        <v>4957.241</v>
      </c>
      <c r="N55" s="142">
        <f>600+1000+1540+990+550+277.241</f>
        <v>4957.241</v>
      </c>
      <c r="O55" s="142"/>
      <c r="P55" s="142"/>
      <c r="Q55" s="142"/>
      <c r="R55" s="142"/>
      <c r="S55" s="142"/>
      <c r="T55" s="143"/>
      <c r="U55" s="142"/>
      <c r="V55" s="146" t="s">
        <v>774</v>
      </c>
      <c r="W55" s="143" t="s">
        <v>775</v>
      </c>
      <c r="X55" s="143"/>
      <c r="Y55" s="143" t="s">
        <v>776</v>
      </c>
      <c r="Z55" s="161" t="s">
        <v>484</v>
      </c>
      <c r="AA55" s="161"/>
      <c r="AB55" s="161"/>
      <c r="AC55" s="143"/>
    </row>
    <row r="56" s="131" customFormat="1" ht="370" customHeight="1" spans="1:29">
      <c r="A56" s="143">
        <v>47</v>
      </c>
      <c r="B56" s="143" t="s">
        <v>493</v>
      </c>
      <c r="C56" s="143" t="s">
        <v>778</v>
      </c>
      <c r="D56" s="146" t="s">
        <v>420</v>
      </c>
      <c r="E56" s="475" t="s">
        <v>421</v>
      </c>
      <c r="F56" s="146" t="s">
        <v>56</v>
      </c>
      <c r="G56" s="146" t="s">
        <v>779</v>
      </c>
      <c r="H56" s="143" t="s">
        <v>35</v>
      </c>
      <c r="I56" s="621" t="s">
        <v>780</v>
      </c>
      <c r="J56" s="143" t="s">
        <v>860</v>
      </c>
      <c r="K56" s="143">
        <v>7</v>
      </c>
      <c r="L56" s="143">
        <f t="shared" si="10"/>
        <v>325.21</v>
      </c>
      <c r="M56" s="143">
        <f t="shared" si="9"/>
        <v>325.21</v>
      </c>
      <c r="N56" s="142">
        <f>71.4+35+18+4+174.01+22.8</f>
        <v>325.21</v>
      </c>
      <c r="O56" s="142"/>
      <c r="P56" s="142"/>
      <c r="Q56" s="142"/>
      <c r="R56" s="142"/>
      <c r="S56" s="142"/>
      <c r="T56" s="143"/>
      <c r="U56" s="142"/>
      <c r="V56" s="143" t="s">
        <v>781</v>
      </c>
      <c r="W56" s="143" t="s">
        <v>691</v>
      </c>
      <c r="X56" s="143"/>
      <c r="Y56" s="143" t="s">
        <v>782</v>
      </c>
      <c r="Z56" s="161" t="s">
        <v>783</v>
      </c>
      <c r="AA56" s="161"/>
      <c r="AB56" s="161"/>
      <c r="AC56" s="143"/>
    </row>
    <row r="57" s="130" customFormat="1" ht="223" customHeight="1" spans="1:29">
      <c r="A57" s="143">
        <v>48</v>
      </c>
      <c r="B57" s="143" t="s">
        <v>784</v>
      </c>
      <c r="C57" s="143" t="s">
        <v>419</v>
      </c>
      <c r="D57" s="146" t="s">
        <v>420</v>
      </c>
      <c r="E57" s="475" t="s">
        <v>421</v>
      </c>
      <c r="F57" s="146" t="s">
        <v>56</v>
      </c>
      <c r="G57" s="146" t="s">
        <v>422</v>
      </c>
      <c r="H57" s="143" t="s">
        <v>107</v>
      </c>
      <c r="I57" s="621" t="s">
        <v>423</v>
      </c>
      <c r="J57" s="143" t="s">
        <v>694</v>
      </c>
      <c r="K57" s="143">
        <v>1</v>
      </c>
      <c r="L57" s="143">
        <f t="shared" si="10"/>
        <v>1000</v>
      </c>
      <c r="M57" s="143">
        <f t="shared" si="9"/>
        <v>0</v>
      </c>
      <c r="N57" s="142"/>
      <c r="O57" s="142"/>
      <c r="P57" s="142"/>
      <c r="Q57" s="142"/>
      <c r="R57" s="142"/>
      <c r="S57" s="142"/>
      <c r="T57" s="142"/>
      <c r="U57" s="142">
        <v>1000</v>
      </c>
      <c r="V57" s="142"/>
      <c r="W57" s="143" t="s">
        <v>691</v>
      </c>
      <c r="X57" s="143"/>
      <c r="Y57" s="143" t="s">
        <v>763</v>
      </c>
      <c r="Z57" s="161" t="s">
        <v>426</v>
      </c>
      <c r="AA57" s="161"/>
      <c r="AB57" s="161"/>
      <c r="AC57" s="146"/>
    </row>
    <row r="58" s="125" customFormat="1" ht="103" customHeight="1" spans="1:29">
      <c r="A58" s="549" t="s">
        <v>785</v>
      </c>
      <c r="B58" s="549" t="s">
        <v>786</v>
      </c>
      <c r="C58" s="549"/>
      <c r="D58" s="549"/>
      <c r="E58" s="549"/>
      <c r="F58" s="549"/>
      <c r="G58" s="550"/>
      <c r="H58" s="523"/>
      <c r="I58" s="543"/>
      <c r="J58" s="543"/>
      <c r="K58" s="499"/>
      <c r="L58" s="499">
        <f>SUM(L59:L60)</f>
        <v>443.5</v>
      </c>
      <c r="M58" s="499">
        <f>SUM(M59:M60)</f>
        <v>443.5</v>
      </c>
      <c r="N58" s="499">
        <f t="shared" ref="N58:U58" si="11">SUM(N59:N60)</f>
        <v>443.5</v>
      </c>
      <c r="O58" s="499">
        <f t="shared" si="11"/>
        <v>0</v>
      </c>
      <c r="P58" s="499">
        <f t="shared" si="11"/>
        <v>0</v>
      </c>
      <c r="Q58" s="499">
        <f t="shared" si="11"/>
        <v>0</v>
      </c>
      <c r="R58" s="499">
        <f t="shared" si="11"/>
        <v>0</v>
      </c>
      <c r="S58" s="499">
        <f t="shared" si="11"/>
        <v>0</v>
      </c>
      <c r="T58" s="499">
        <f t="shared" si="11"/>
        <v>0</v>
      </c>
      <c r="U58" s="499">
        <f t="shared" si="11"/>
        <v>0</v>
      </c>
      <c r="V58" s="550"/>
      <c r="W58" s="550"/>
      <c r="X58" s="550"/>
      <c r="Y58" s="569"/>
      <c r="Z58" s="570"/>
      <c r="AA58" s="570"/>
      <c r="AB58" s="570"/>
      <c r="AC58" s="570"/>
    </row>
    <row r="59" s="131" customFormat="1" ht="204" customHeight="1" spans="1:29">
      <c r="A59" s="143">
        <v>49</v>
      </c>
      <c r="B59" s="143" t="s">
        <v>120</v>
      </c>
      <c r="C59" s="542" t="s">
        <v>787</v>
      </c>
      <c r="D59" s="145" t="s">
        <v>788</v>
      </c>
      <c r="E59" s="145" t="s">
        <v>789</v>
      </c>
      <c r="F59" s="146" t="s">
        <v>56</v>
      </c>
      <c r="G59" s="146" t="s">
        <v>543</v>
      </c>
      <c r="H59" s="143" t="s">
        <v>124</v>
      </c>
      <c r="I59" s="622" t="s">
        <v>125</v>
      </c>
      <c r="J59" s="146" t="s">
        <v>790</v>
      </c>
      <c r="K59" s="143">
        <v>80.5</v>
      </c>
      <c r="L59" s="143">
        <f t="shared" ref="L59:L62" si="12">SUM(M59,T59,U59)</f>
        <v>80.5</v>
      </c>
      <c r="M59" s="143">
        <f t="shared" ref="M59:M62" si="13">SUM(N59:S59)</f>
        <v>80.5</v>
      </c>
      <c r="N59" s="143">
        <v>80.5</v>
      </c>
      <c r="O59" s="143"/>
      <c r="P59" s="143"/>
      <c r="Q59" s="143"/>
      <c r="R59" s="143"/>
      <c r="S59" s="143"/>
      <c r="T59" s="143"/>
      <c r="U59" s="143"/>
      <c r="V59" s="146" t="s">
        <v>791</v>
      </c>
      <c r="W59" s="146" t="s">
        <v>791</v>
      </c>
      <c r="X59" s="146"/>
      <c r="Y59" s="146" t="s">
        <v>792</v>
      </c>
      <c r="Z59" s="163" t="s">
        <v>129</v>
      </c>
      <c r="AA59" s="163"/>
      <c r="AB59" s="163"/>
      <c r="AC59" s="143"/>
    </row>
    <row r="60" s="434" customFormat="1" ht="140" customHeight="1" spans="1:29">
      <c r="A60" s="143">
        <v>50</v>
      </c>
      <c r="B60" s="143" t="s">
        <v>502</v>
      </c>
      <c r="C60" s="143" t="s">
        <v>793</v>
      </c>
      <c r="D60" s="146" t="s">
        <v>788</v>
      </c>
      <c r="E60" s="475" t="s">
        <v>794</v>
      </c>
      <c r="F60" s="142" t="s">
        <v>56</v>
      </c>
      <c r="G60" s="146" t="s">
        <v>795</v>
      </c>
      <c r="H60" s="143" t="s">
        <v>107</v>
      </c>
      <c r="I60" s="608" t="s">
        <v>506</v>
      </c>
      <c r="J60" s="143" t="s">
        <v>566</v>
      </c>
      <c r="K60" s="143">
        <v>6.905</v>
      </c>
      <c r="L60" s="143">
        <f t="shared" si="12"/>
        <v>363</v>
      </c>
      <c r="M60" s="143">
        <f t="shared" si="13"/>
        <v>363</v>
      </c>
      <c r="N60" s="495">
        <v>363</v>
      </c>
      <c r="O60" s="143"/>
      <c r="P60" s="143"/>
      <c r="Q60" s="143"/>
      <c r="R60" s="143"/>
      <c r="S60" s="143"/>
      <c r="T60" s="143"/>
      <c r="U60" s="143"/>
      <c r="V60" s="143" t="s">
        <v>714</v>
      </c>
      <c r="W60" s="143" t="s">
        <v>796</v>
      </c>
      <c r="X60" s="143"/>
      <c r="Y60" s="143" t="s">
        <v>715</v>
      </c>
      <c r="Z60" s="161" t="s">
        <v>797</v>
      </c>
      <c r="AA60" s="161"/>
      <c r="AB60" s="161"/>
      <c r="AC60" s="143"/>
    </row>
    <row r="61" s="125" customFormat="1" ht="73" customHeight="1" spans="1:29">
      <c r="A61" s="549" t="s">
        <v>798</v>
      </c>
      <c r="B61" s="549" t="s">
        <v>799</v>
      </c>
      <c r="C61" s="549"/>
      <c r="D61" s="549"/>
      <c r="E61" s="549"/>
      <c r="F61" s="549"/>
      <c r="G61" s="550"/>
      <c r="H61" s="523"/>
      <c r="I61" s="543"/>
      <c r="J61" s="543"/>
      <c r="K61" s="499"/>
      <c r="L61" s="499">
        <f t="shared" ref="K61:U61" si="14">SUM(L62:L62)</f>
        <v>1410</v>
      </c>
      <c r="M61" s="499">
        <f t="shared" si="14"/>
        <v>1410</v>
      </c>
      <c r="N61" s="499">
        <f t="shared" si="14"/>
        <v>1410</v>
      </c>
      <c r="O61" s="499">
        <f t="shared" si="14"/>
        <v>0</v>
      </c>
      <c r="P61" s="499">
        <f t="shared" si="14"/>
        <v>0</v>
      </c>
      <c r="Q61" s="499">
        <f t="shared" si="14"/>
        <v>0</v>
      </c>
      <c r="R61" s="499">
        <f t="shared" si="14"/>
        <v>0</v>
      </c>
      <c r="S61" s="499">
        <f t="shared" si="14"/>
        <v>0</v>
      </c>
      <c r="T61" s="499">
        <f t="shared" si="14"/>
        <v>0</v>
      </c>
      <c r="U61" s="499">
        <f t="shared" si="14"/>
        <v>0</v>
      </c>
      <c r="V61" s="550"/>
      <c r="W61" s="550"/>
      <c r="X61" s="550"/>
      <c r="Y61" s="569"/>
      <c r="Z61" s="570"/>
      <c r="AA61" s="570"/>
      <c r="AB61" s="570"/>
      <c r="AC61" s="570"/>
    </row>
    <row r="62" s="575" customFormat="1" ht="300" customHeight="1" spans="1:29">
      <c r="A62" s="583">
        <v>51</v>
      </c>
      <c r="B62" s="583" t="s">
        <v>112</v>
      </c>
      <c r="C62" s="597" t="s">
        <v>800</v>
      </c>
      <c r="D62" s="584" t="s">
        <v>801</v>
      </c>
      <c r="E62" s="584" t="s">
        <v>801</v>
      </c>
      <c r="F62" s="583" t="s">
        <v>56</v>
      </c>
      <c r="G62" s="583" t="s">
        <v>676</v>
      </c>
      <c r="H62" s="583" t="s">
        <v>115</v>
      </c>
      <c r="I62" s="614" t="s">
        <v>116</v>
      </c>
      <c r="J62" s="583" t="s">
        <v>672</v>
      </c>
      <c r="K62" s="583">
        <v>4700</v>
      </c>
      <c r="L62" s="583">
        <f t="shared" si="12"/>
        <v>1410</v>
      </c>
      <c r="M62" s="583">
        <f t="shared" si="13"/>
        <v>1410</v>
      </c>
      <c r="N62" s="596">
        <v>1410</v>
      </c>
      <c r="O62" s="583"/>
      <c r="P62" s="583"/>
      <c r="Q62" s="583"/>
      <c r="R62" s="583"/>
      <c r="S62" s="583"/>
      <c r="T62" s="583"/>
      <c r="U62" s="583"/>
      <c r="V62" s="587" t="s">
        <v>802</v>
      </c>
      <c r="W62" s="587" t="s">
        <v>802</v>
      </c>
      <c r="X62" s="587" t="s">
        <v>802</v>
      </c>
      <c r="Y62" s="587" t="s">
        <v>803</v>
      </c>
      <c r="Z62" s="637" t="s">
        <v>804</v>
      </c>
      <c r="AA62" s="637"/>
      <c r="AB62" s="637"/>
      <c r="AC62" s="583"/>
    </row>
    <row r="63" s="125" customFormat="1" ht="105" customHeight="1" spans="1:29">
      <c r="A63" s="549" t="s">
        <v>805</v>
      </c>
      <c r="B63" s="360" t="s">
        <v>806</v>
      </c>
      <c r="C63" s="360"/>
      <c r="D63" s="360"/>
      <c r="E63" s="360"/>
      <c r="F63" s="360"/>
      <c r="G63" s="543"/>
      <c r="H63" s="523"/>
      <c r="I63" s="543"/>
      <c r="J63" s="543"/>
      <c r="K63" s="499"/>
      <c r="L63" s="499">
        <f>SUM(L64:L64)</f>
        <v>200</v>
      </c>
      <c r="M63" s="499">
        <f>SUM(M64:M64)</f>
        <v>200</v>
      </c>
      <c r="N63" s="499">
        <f t="shared" ref="N63:U63" si="15">SUM(N64:N64)</f>
        <v>200</v>
      </c>
      <c r="O63" s="499">
        <f t="shared" si="15"/>
        <v>0</v>
      </c>
      <c r="P63" s="499">
        <f t="shared" si="15"/>
        <v>0</v>
      </c>
      <c r="Q63" s="499">
        <f t="shared" si="15"/>
        <v>0</v>
      </c>
      <c r="R63" s="499">
        <f t="shared" si="15"/>
        <v>0</v>
      </c>
      <c r="S63" s="499">
        <f t="shared" si="15"/>
        <v>0</v>
      </c>
      <c r="T63" s="499">
        <f t="shared" si="15"/>
        <v>0</v>
      </c>
      <c r="U63" s="499">
        <f t="shared" si="15"/>
        <v>0</v>
      </c>
      <c r="V63" s="550"/>
      <c r="W63" s="550"/>
      <c r="X63" s="550"/>
      <c r="Y63" s="569"/>
      <c r="Z63" s="570"/>
      <c r="AA63" s="570"/>
      <c r="AB63" s="570"/>
      <c r="AC63" s="570"/>
    </row>
    <row r="64" s="131" customFormat="1" ht="158" customHeight="1" spans="1:29">
      <c r="A64" s="143">
        <v>52</v>
      </c>
      <c r="B64" s="143" t="s">
        <v>161</v>
      </c>
      <c r="C64" s="143" t="s">
        <v>807</v>
      </c>
      <c r="D64" s="143" t="s">
        <v>807</v>
      </c>
      <c r="E64" s="143" t="s">
        <v>807</v>
      </c>
      <c r="F64" s="143" t="s">
        <v>56</v>
      </c>
      <c r="G64" s="143" t="s">
        <v>543</v>
      </c>
      <c r="H64" s="143" t="s">
        <v>46</v>
      </c>
      <c r="I64" s="151" t="s">
        <v>808</v>
      </c>
      <c r="J64" s="143" t="s">
        <v>165</v>
      </c>
      <c r="K64" s="143" t="s">
        <v>165</v>
      </c>
      <c r="L64" s="143">
        <f>SUM(M64,T64,U64)</f>
        <v>200</v>
      </c>
      <c r="M64" s="143">
        <f>SUM(N64:S64)</f>
        <v>200</v>
      </c>
      <c r="N64" s="143">
        <v>200</v>
      </c>
      <c r="O64" s="143"/>
      <c r="P64" s="143"/>
      <c r="Q64" s="143"/>
      <c r="R64" s="143"/>
      <c r="S64" s="143"/>
      <c r="T64" s="143"/>
      <c r="U64" s="143"/>
      <c r="V64" s="143" t="s">
        <v>809</v>
      </c>
      <c r="W64" s="143" t="s">
        <v>809</v>
      </c>
      <c r="X64" s="143"/>
      <c r="Y64" s="143" t="s">
        <v>810</v>
      </c>
      <c r="Z64" s="163" t="s">
        <v>811</v>
      </c>
      <c r="AA64" s="163"/>
      <c r="AB64" s="163"/>
      <c r="AC64" s="143"/>
    </row>
    <row r="65" s="131" customFormat="1" ht="60" customHeight="1" spans="1:29">
      <c r="A65" s="552" t="s">
        <v>812</v>
      </c>
      <c r="B65" s="552" t="s">
        <v>142</v>
      </c>
      <c r="C65" s="552"/>
      <c r="D65" s="552"/>
      <c r="E65" s="552"/>
      <c r="F65" s="552"/>
      <c r="G65" s="143"/>
      <c r="H65" s="143"/>
      <c r="I65" s="616"/>
      <c r="J65" s="143"/>
      <c r="K65" s="143"/>
      <c r="L65" s="499">
        <f>SUM(L66:L66)</f>
        <v>26</v>
      </c>
      <c r="M65" s="499">
        <f t="shared" ref="M65:U65" si="16">SUM(M66:M66)</f>
        <v>26</v>
      </c>
      <c r="N65" s="499">
        <f t="shared" si="16"/>
        <v>0</v>
      </c>
      <c r="O65" s="499">
        <f t="shared" si="16"/>
        <v>0</v>
      </c>
      <c r="P65" s="499">
        <f t="shared" si="16"/>
        <v>26</v>
      </c>
      <c r="Q65" s="499">
        <f t="shared" si="16"/>
        <v>0</v>
      </c>
      <c r="R65" s="499">
        <f t="shared" si="16"/>
        <v>0</v>
      </c>
      <c r="S65" s="499">
        <f t="shared" si="16"/>
        <v>0</v>
      </c>
      <c r="T65" s="499">
        <f t="shared" si="16"/>
        <v>0</v>
      </c>
      <c r="U65" s="499">
        <f t="shared" si="16"/>
        <v>0</v>
      </c>
      <c r="V65" s="143"/>
      <c r="W65" s="143"/>
      <c r="X65" s="143"/>
      <c r="Y65" s="143"/>
      <c r="Z65" s="163"/>
      <c r="AA65" s="163"/>
      <c r="AB65" s="163"/>
      <c r="AC65" s="143"/>
    </row>
    <row r="66" s="131" customFormat="1" ht="154" customHeight="1" spans="1:29">
      <c r="A66" s="143">
        <v>53</v>
      </c>
      <c r="B66" s="143" t="s">
        <v>140</v>
      </c>
      <c r="C66" s="143" t="s">
        <v>813</v>
      </c>
      <c r="D66" s="143" t="s">
        <v>703</v>
      </c>
      <c r="E66" s="143" t="s">
        <v>703</v>
      </c>
      <c r="F66" s="143" t="s">
        <v>56</v>
      </c>
      <c r="G66" s="143" t="s">
        <v>676</v>
      </c>
      <c r="H66" s="143" t="s">
        <v>124</v>
      </c>
      <c r="I66" s="149" t="s">
        <v>814</v>
      </c>
      <c r="J66" s="146" t="s">
        <v>544</v>
      </c>
      <c r="K66" s="146">
        <v>6627</v>
      </c>
      <c r="L66" s="143">
        <f>SUM(M66,T66,U66)</f>
        <v>26</v>
      </c>
      <c r="M66" s="143">
        <f>SUM(N66:S66)</f>
        <v>26</v>
      </c>
      <c r="N66" s="143"/>
      <c r="O66" s="143"/>
      <c r="P66" s="143">
        <v>26</v>
      </c>
      <c r="Q66" s="143"/>
      <c r="R66" s="143"/>
      <c r="S66" s="143"/>
      <c r="T66" s="143"/>
      <c r="U66" s="143"/>
      <c r="V66" s="146" t="s">
        <v>568</v>
      </c>
      <c r="W66" s="146" t="s">
        <v>568</v>
      </c>
      <c r="X66" s="146"/>
      <c r="Y66" s="146" t="s">
        <v>815</v>
      </c>
      <c r="Z66" s="161" t="s">
        <v>816</v>
      </c>
      <c r="AA66" s="161"/>
      <c r="AB66" s="161"/>
      <c r="AC66" s="143"/>
    </row>
    <row r="67" s="578" customFormat="1" ht="98" customHeight="1" spans="1:29">
      <c r="A67" s="639" t="s">
        <v>529</v>
      </c>
      <c r="B67" s="127"/>
      <c r="C67" s="640"/>
      <c r="D67" s="640"/>
      <c r="E67" s="640"/>
      <c r="F67" s="640"/>
      <c r="G67" s="640"/>
      <c r="H67" s="640"/>
      <c r="I67" s="640"/>
      <c r="J67" s="640"/>
      <c r="K67" s="640"/>
      <c r="L67" s="640"/>
      <c r="M67" s="640"/>
      <c r="N67" s="640"/>
      <c r="O67" s="640"/>
      <c r="P67" s="640"/>
      <c r="Q67" s="640"/>
      <c r="R67" s="640"/>
      <c r="S67" s="640"/>
      <c r="T67" s="640"/>
      <c r="U67" s="640"/>
      <c r="V67" s="640"/>
      <c r="W67" s="640"/>
      <c r="X67" s="640"/>
      <c r="Y67" s="640"/>
      <c r="Z67" s="640"/>
      <c r="AA67" s="640"/>
      <c r="AB67" s="640"/>
      <c r="AC67" s="640"/>
    </row>
    <row r="68" s="579" customFormat="1" ht="70" customHeight="1" spans="1:28">
      <c r="A68" s="641" t="s">
        <v>530</v>
      </c>
      <c r="B68" s="126"/>
      <c r="C68" s="641"/>
      <c r="Z68" s="641" t="s">
        <v>531</v>
      </c>
      <c r="AA68" s="641"/>
      <c r="AB68" s="641"/>
    </row>
  </sheetData>
  <sheetProtection formatCells="0" formatRows="0" insertRows="0" deleteRows="0" autoFilter="0"/>
  <autoFilter xmlns:etc="http://www.wps.cn/officeDocument/2017/etCustomData" ref="A4:AC68" etc:filterBottomFollowUsedRange="0">
    <extLst/>
  </autoFilter>
  <mergeCells count="45">
    <mergeCell ref="A1:AC1"/>
    <mergeCell ref="L2:U2"/>
    <mergeCell ref="M3:S3"/>
    <mergeCell ref="A5:F5"/>
    <mergeCell ref="B6:F6"/>
    <mergeCell ref="B32:F32"/>
    <mergeCell ref="B38:F38"/>
    <mergeCell ref="B58:F58"/>
    <mergeCell ref="B61:F61"/>
    <mergeCell ref="B63:F63"/>
    <mergeCell ref="B65:F65"/>
    <mergeCell ref="A67:AC67"/>
    <mergeCell ref="A68:C68"/>
    <mergeCell ref="A2:A4"/>
    <mergeCell ref="A21:A22"/>
    <mergeCell ref="B2:B4"/>
    <mergeCell ref="B21:B22"/>
    <mergeCell ref="C2:C4"/>
    <mergeCell ref="C21:C22"/>
    <mergeCell ref="D2:D4"/>
    <mergeCell ref="D21:D22"/>
    <mergeCell ref="E2:E4"/>
    <mergeCell ref="E21:E22"/>
    <mergeCell ref="F2:F4"/>
    <mergeCell ref="F21:F22"/>
    <mergeCell ref="G2:G4"/>
    <mergeCell ref="H2:H4"/>
    <mergeCell ref="I2:I4"/>
    <mergeCell ref="J2:J4"/>
    <mergeCell ref="K2:K4"/>
    <mergeCell ref="L3:L4"/>
    <mergeCell ref="T3:T4"/>
    <mergeCell ref="U3:U4"/>
    <mergeCell ref="V2:V4"/>
    <mergeCell ref="W2:W4"/>
    <mergeCell ref="W21:W22"/>
    <mergeCell ref="X2:X4"/>
    <mergeCell ref="Y2:Y4"/>
    <mergeCell ref="Y21:Y22"/>
    <mergeCell ref="Z2:Z4"/>
    <mergeCell ref="Z21:Z22"/>
    <mergeCell ref="AA2:AA4"/>
    <mergeCell ref="AB2:AB4"/>
    <mergeCell ref="AC2:AC4"/>
    <mergeCell ref="AC21:AC22"/>
  </mergeCells>
  <conditionalFormatting sqref="I10">
    <cfRule type="duplicateValues" dxfId="0" priority="5"/>
  </conditionalFormatting>
  <conditionalFormatting sqref="I11">
    <cfRule type="duplicateValues" dxfId="0" priority="6"/>
  </conditionalFormatting>
  <conditionalFormatting sqref="C30">
    <cfRule type="duplicateValues" dxfId="0" priority="1"/>
  </conditionalFormatting>
  <conditionalFormatting sqref="C34">
    <cfRule type="duplicateValues" dxfId="0" priority="3"/>
  </conditionalFormatting>
  <conditionalFormatting sqref="Z34:AB34">
    <cfRule type="duplicateValues" dxfId="0" priority="2"/>
  </conditionalFormatting>
  <conditionalFormatting sqref="C35">
    <cfRule type="duplicateValues" dxfId="0" priority="4"/>
  </conditionalFormatting>
  <conditionalFormatting sqref="A7:C7 A9:C29 A30:B30 A8 A31:A32 A34:B43 A44:C44 A49:C61 A47:A48 A45:B46 A33:C33 A62:B63 A64:C65 A66:B66">
    <cfRule type="duplicateValues" dxfId="0" priority="12"/>
  </conditionalFormatting>
  <pageMargins left="0.314583333333333" right="0.314583333333333" top="0.393055555555556" bottom="0.393055555555556" header="0" footer="0.393055555555556"/>
  <pageSetup paperSize="8" scale="29"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2"/>
  <sheetViews>
    <sheetView tabSelected="1" zoomScale="40" zoomScaleNormal="40" workbookViewId="0">
      <pane ySplit="6" topLeftCell="A86" activePane="bottomLeft" state="frozen"/>
      <selection/>
      <selection pane="bottomLeft" activeCell="B86" sqref="B86:F86"/>
    </sheetView>
  </sheetViews>
  <sheetFormatPr defaultColWidth="7" defaultRowHeight="30.6"/>
  <cols>
    <col min="1" max="1" width="9.27777777777778" style="437" customWidth="1"/>
    <col min="2" max="2" width="15.8333333333333" style="125" customWidth="1"/>
    <col min="3" max="3" width="26.0555555555556" style="125" customWidth="1"/>
    <col min="4" max="4" width="10.3333333333333" style="125" customWidth="1"/>
    <col min="5" max="5" width="11.2222222222222" style="125" customWidth="1"/>
    <col min="6" max="6" width="7.22222222222222" style="125" customWidth="1"/>
    <col min="7" max="7" width="83.8888888888889" style="125" hidden="1" customWidth="1"/>
    <col min="8" max="8" width="138.055555555556" style="125" hidden="1" customWidth="1"/>
    <col min="9" max="9" width="10.8888888888889" style="125" customWidth="1"/>
    <col min="10" max="10" width="21.1111111111111" style="125" customWidth="1"/>
    <col min="11" max="11" width="26.6666666666667" style="125" customWidth="1"/>
    <col min="12" max="12" width="23.5555555555556" style="125" customWidth="1"/>
    <col min="13" max="13" width="22.7777777777778" style="125" customWidth="1"/>
    <col min="14" max="14" width="20" style="438" customWidth="1"/>
    <col min="15" max="15" width="17.7777777777778" style="125" customWidth="1"/>
    <col min="16" max="16" width="13.7037037037037" style="125" customWidth="1"/>
    <col min="17" max="18" width="18.1481481481481" style="125" customWidth="1"/>
    <col min="19" max="19" width="15.9259259259259" style="125" customWidth="1"/>
    <col min="20" max="20" width="15.5555555555556" style="125" customWidth="1"/>
    <col min="21" max="21" width="18.3333333333333" style="125" customWidth="1"/>
    <col min="22" max="22" width="27.7777777777778" style="125" customWidth="1"/>
    <col min="23" max="23" width="23.3333333333333" style="125" customWidth="1"/>
    <col min="24" max="24" width="85.5555555555556" style="125" customWidth="1"/>
    <col min="25" max="25" width="22.5" style="125" customWidth="1"/>
    <col min="26" max="26" width="19.4444444444444" style="125" customWidth="1"/>
    <col min="27" max="27" width="24.4444444444444" style="125" customWidth="1"/>
    <col min="28" max="16384" width="7" style="439"/>
  </cols>
  <sheetData>
    <row r="1" s="422" customFormat="1" ht="72" customHeight="1" spans="1:27">
      <c r="A1" s="440" t="s">
        <v>861</v>
      </c>
      <c r="B1" s="441"/>
      <c r="C1" s="441"/>
      <c r="D1" s="441"/>
      <c r="E1" s="441"/>
      <c r="F1" s="441"/>
      <c r="G1" s="441"/>
      <c r="H1" s="441"/>
      <c r="I1" s="441"/>
      <c r="J1" s="441"/>
      <c r="K1" s="441"/>
      <c r="L1" s="441"/>
      <c r="M1" s="441"/>
      <c r="N1" s="480"/>
      <c r="O1" s="441"/>
      <c r="P1" s="441"/>
      <c r="Q1" s="441"/>
      <c r="R1" s="441"/>
      <c r="S1" s="441"/>
      <c r="T1" s="441"/>
      <c r="U1" s="441"/>
      <c r="V1" s="441"/>
      <c r="W1" s="441"/>
      <c r="X1" s="441"/>
      <c r="Y1" s="441"/>
      <c r="Z1" s="441"/>
      <c r="AA1" s="441"/>
    </row>
    <row r="2" s="125" customFormat="1" ht="43" customHeight="1" spans="1:28">
      <c r="A2" s="442" t="s">
        <v>862</v>
      </c>
      <c r="B2" s="442"/>
      <c r="C2" s="442"/>
      <c r="D2" s="442"/>
      <c r="E2" s="442"/>
      <c r="F2" s="442"/>
      <c r="G2" s="442"/>
      <c r="H2" s="442"/>
      <c r="I2" s="442"/>
      <c r="J2" s="442"/>
      <c r="K2" s="481"/>
      <c r="L2" s="481"/>
      <c r="M2" s="481"/>
      <c r="N2" s="482"/>
      <c r="O2" s="481"/>
      <c r="P2" s="481"/>
      <c r="Q2" s="481"/>
      <c r="R2" s="481"/>
      <c r="S2" s="481"/>
      <c r="T2" s="481"/>
      <c r="U2" s="481"/>
      <c r="V2" s="481"/>
      <c r="W2" s="504" t="s">
        <v>863</v>
      </c>
      <c r="X2" s="505"/>
      <c r="Y2" s="505"/>
      <c r="Z2" s="505"/>
      <c r="AA2" s="505"/>
      <c r="AB2" s="530"/>
    </row>
    <row r="3" s="423" customFormat="1" ht="56" customHeight="1" spans="1:27">
      <c r="A3" s="443" t="s">
        <v>864</v>
      </c>
      <c r="B3" s="444" t="s">
        <v>819</v>
      </c>
      <c r="C3" s="444" t="s">
        <v>820</v>
      </c>
      <c r="D3" s="444" t="s">
        <v>821</v>
      </c>
      <c r="E3" s="444" t="s">
        <v>822</v>
      </c>
      <c r="F3" s="444" t="s">
        <v>823</v>
      </c>
      <c r="G3" s="444" t="s">
        <v>824</v>
      </c>
      <c r="H3" s="444" t="s">
        <v>826</v>
      </c>
      <c r="I3" s="444" t="s">
        <v>827</v>
      </c>
      <c r="J3" s="444" t="s">
        <v>828</v>
      </c>
      <c r="K3" s="444" t="s">
        <v>829</v>
      </c>
      <c r="L3" s="444"/>
      <c r="M3" s="444"/>
      <c r="N3" s="483"/>
      <c r="O3" s="444"/>
      <c r="P3" s="444"/>
      <c r="Q3" s="444"/>
      <c r="R3" s="444"/>
      <c r="S3" s="444"/>
      <c r="T3" s="444"/>
      <c r="U3" s="444" t="s">
        <v>831</v>
      </c>
      <c r="V3" s="506" t="s">
        <v>830</v>
      </c>
      <c r="W3" s="444" t="s">
        <v>832</v>
      </c>
      <c r="X3" s="444" t="s">
        <v>833</v>
      </c>
      <c r="Y3" s="360" t="s">
        <v>865</v>
      </c>
      <c r="Z3" s="360" t="s">
        <v>866</v>
      </c>
      <c r="AA3" s="444" t="s">
        <v>836</v>
      </c>
    </row>
    <row r="4" s="423" customFormat="1" ht="56" customHeight="1" spans="1:27">
      <c r="A4" s="443"/>
      <c r="B4" s="444"/>
      <c r="C4" s="444"/>
      <c r="D4" s="444"/>
      <c r="E4" s="444"/>
      <c r="F4" s="444"/>
      <c r="G4" s="444"/>
      <c r="H4" s="444"/>
      <c r="I4" s="444"/>
      <c r="J4" s="444"/>
      <c r="K4" s="444" t="s">
        <v>837</v>
      </c>
      <c r="L4" s="444" t="s">
        <v>867</v>
      </c>
      <c r="M4" s="444"/>
      <c r="N4" s="483"/>
      <c r="O4" s="444"/>
      <c r="P4" s="444"/>
      <c r="Q4" s="444"/>
      <c r="R4" s="444"/>
      <c r="S4" s="444" t="s">
        <v>838</v>
      </c>
      <c r="T4" s="444" t="s">
        <v>868</v>
      </c>
      <c r="U4" s="444"/>
      <c r="V4" s="507"/>
      <c r="W4" s="444"/>
      <c r="X4" s="444"/>
      <c r="Y4" s="446"/>
      <c r="Z4" s="446"/>
      <c r="AA4" s="444"/>
    </row>
    <row r="5" s="423" customFormat="1" ht="133" customHeight="1" spans="1:27">
      <c r="A5" s="443"/>
      <c r="B5" s="444"/>
      <c r="C5" s="444"/>
      <c r="D5" s="444"/>
      <c r="E5" s="444"/>
      <c r="F5" s="444"/>
      <c r="G5" s="444"/>
      <c r="H5" s="444"/>
      <c r="I5" s="444"/>
      <c r="J5" s="444"/>
      <c r="K5" s="444"/>
      <c r="L5" s="444" t="s">
        <v>839</v>
      </c>
      <c r="M5" s="154" t="s">
        <v>869</v>
      </c>
      <c r="N5" s="484" t="s">
        <v>24</v>
      </c>
      <c r="O5" s="485" t="s">
        <v>870</v>
      </c>
      <c r="P5" s="485" t="s">
        <v>871</v>
      </c>
      <c r="Q5" s="485" t="s">
        <v>872</v>
      </c>
      <c r="R5" s="485" t="s">
        <v>873</v>
      </c>
      <c r="S5" s="444"/>
      <c r="T5" s="444"/>
      <c r="U5" s="444"/>
      <c r="V5" s="508"/>
      <c r="W5" s="444"/>
      <c r="X5" s="444"/>
      <c r="Y5" s="446"/>
      <c r="Z5" s="446"/>
      <c r="AA5" s="444"/>
    </row>
    <row r="6" s="424" customFormat="1" ht="56" customHeight="1" spans="1:27">
      <c r="A6" s="445" t="s">
        <v>874</v>
      </c>
      <c r="B6" s="446"/>
      <c r="C6" s="446"/>
      <c r="D6" s="446"/>
      <c r="E6" s="446"/>
      <c r="F6" s="446"/>
      <c r="G6" s="446"/>
      <c r="H6" s="447"/>
      <c r="I6" s="448"/>
      <c r="J6" s="448"/>
      <c r="K6" s="486">
        <f>SUM(K7,K50,K57,K83,K86,K89,K91)</f>
        <v>62644.395515</v>
      </c>
      <c r="L6" s="486">
        <f t="shared" ref="K6:T6" si="0">SUM(L7,L50,L57,L83,L86,L89,L91)</f>
        <v>54959.295515</v>
      </c>
      <c r="M6" s="486">
        <f t="shared" si="0"/>
        <v>51120.295515</v>
      </c>
      <c r="N6" s="486">
        <f t="shared" si="0"/>
        <v>1861</v>
      </c>
      <c r="O6" s="486">
        <f t="shared" si="0"/>
        <v>1453</v>
      </c>
      <c r="P6" s="486">
        <f t="shared" si="0"/>
        <v>0</v>
      </c>
      <c r="Q6" s="486">
        <f t="shared" si="0"/>
        <v>442</v>
      </c>
      <c r="R6" s="486">
        <f t="shared" si="0"/>
        <v>83</v>
      </c>
      <c r="S6" s="486">
        <f t="shared" si="0"/>
        <v>6000</v>
      </c>
      <c r="T6" s="486">
        <f t="shared" si="0"/>
        <v>1685.1</v>
      </c>
      <c r="U6" s="486"/>
      <c r="V6" s="486"/>
      <c r="W6" s="486"/>
      <c r="X6" s="509"/>
      <c r="Y6" s="509"/>
      <c r="Z6" s="509"/>
      <c r="AA6" s="531"/>
    </row>
    <row r="7" s="425" customFormat="1" ht="56" customHeight="1" spans="1:27">
      <c r="A7" s="445" t="s">
        <v>875</v>
      </c>
      <c r="B7" s="360" t="s">
        <v>535</v>
      </c>
      <c r="C7" s="360"/>
      <c r="D7" s="360"/>
      <c r="E7" s="360"/>
      <c r="F7" s="360"/>
      <c r="G7" s="446"/>
      <c r="H7" s="448"/>
      <c r="I7" s="448"/>
      <c r="J7" s="487"/>
      <c r="K7" s="486">
        <f t="shared" ref="K7:T7" si="1">SUM(K8:K49)</f>
        <v>37006.812126</v>
      </c>
      <c r="L7" s="486">
        <f t="shared" si="1"/>
        <v>36468.981099</v>
      </c>
      <c r="M7" s="486">
        <f t="shared" si="1"/>
        <v>35171.231966</v>
      </c>
      <c r="N7" s="486">
        <f t="shared" si="1"/>
        <v>0</v>
      </c>
      <c r="O7" s="486">
        <f t="shared" si="1"/>
        <v>1214.749133</v>
      </c>
      <c r="P7" s="486">
        <f t="shared" si="1"/>
        <v>0</v>
      </c>
      <c r="Q7" s="486">
        <f t="shared" si="1"/>
        <v>0</v>
      </c>
      <c r="R7" s="486">
        <f t="shared" si="1"/>
        <v>83</v>
      </c>
      <c r="S7" s="486">
        <f t="shared" si="1"/>
        <v>0</v>
      </c>
      <c r="T7" s="486">
        <f t="shared" si="1"/>
        <v>537.831027</v>
      </c>
      <c r="U7" s="486"/>
      <c r="V7" s="486"/>
      <c r="W7" s="446"/>
      <c r="X7" s="510"/>
      <c r="Y7" s="510"/>
      <c r="Z7" s="510"/>
      <c r="AA7" s="510"/>
    </row>
    <row r="8" s="426" customFormat="1" ht="272" customHeight="1" spans="1:27">
      <c r="A8" s="449">
        <v>1</v>
      </c>
      <c r="B8" s="450" t="s">
        <v>29</v>
      </c>
      <c r="C8" s="451" t="s">
        <v>876</v>
      </c>
      <c r="D8" s="452" t="s">
        <v>31</v>
      </c>
      <c r="E8" s="453" t="s">
        <v>32</v>
      </c>
      <c r="F8" s="453" t="s">
        <v>33</v>
      </c>
      <c r="G8" s="453" t="s">
        <v>877</v>
      </c>
      <c r="H8" s="454" t="s">
        <v>878</v>
      </c>
      <c r="I8" s="453" t="s">
        <v>37</v>
      </c>
      <c r="J8" s="488" t="s">
        <v>38</v>
      </c>
      <c r="K8" s="489">
        <f>SUM(L8,S8,T8)</f>
        <v>586.065024</v>
      </c>
      <c r="L8" s="490">
        <f>SUM(M8:R8)</f>
        <v>586.065024</v>
      </c>
      <c r="M8" s="490">
        <v>586.065024</v>
      </c>
      <c r="N8" s="491"/>
      <c r="O8" s="450"/>
      <c r="P8" s="450"/>
      <c r="Q8" s="450"/>
      <c r="R8" s="450"/>
      <c r="S8" s="450"/>
      <c r="T8" s="450"/>
      <c r="U8" s="451" t="s">
        <v>39</v>
      </c>
      <c r="V8" s="451" t="s">
        <v>39</v>
      </c>
      <c r="W8" s="451" t="s">
        <v>40</v>
      </c>
      <c r="X8" s="511" t="s">
        <v>879</v>
      </c>
      <c r="Y8" s="466" t="s">
        <v>427</v>
      </c>
      <c r="Z8" s="479" t="s">
        <v>880</v>
      </c>
      <c r="AA8" s="450"/>
    </row>
    <row r="9" s="426" customFormat="1" ht="264" customHeight="1" spans="1:27">
      <c r="A9" s="449">
        <v>2</v>
      </c>
      <c r="B9" s="450" t="s">
        <v>42</v>
      </c>
      <c r="C9" s="455" t="s">
        <v>881</v>
      </c>
      <c r="D9" s="452" t="s">
        <v>31</v>
      </c>
      <c r="E9" s="452" t="s">
        <v>44</v>
      </c>
      <c r="F9" s="456" t="s">
        <v>33</v>
      </c>
      <c r="G9" s="456" t="s">
        <v>45</v>
      </c>
      <c r="H9" s="457" t="s">
        <v>882</v>
      </c>
      <c r="I9" s="456" t="s">
        <v>48</v>
      </c>
      <c r="J9" s="450">
        <v>7952</v>
      </c>
      <c r="K9" s="489">
        <f t="shared" ref="K9:K49" si="2">SUM(L9,S9,T9)</f>
        <v>900</v>
      </c>
      <c r="L9" s="490">
        <f t="shared" ref="L9:L49" si="3">SUM(M9:R9)</f>
        <v>900</v>
      </c>
      <c r="M9" s="490">
        <v>900</v>
      </c>
      <c r="N9" s="491"/>
      <c r="O9" s="450"/>
      <c r="P9" s="450"/>
      <c r="Q9" s="450"/>
      <c r="R9" s="450"/>
      <c r="S9" s="450"/>
      <c r="T9" s="450"/>
      <c r="U9" s="456" t="s">
        <v>49</v>
      </c>
      <c r="V9" s="456" t="s">
        <v>49</v>
      </c>
      <c r="W9" s="456" t="s">
        <v>50</v>
      </c>
      <c r="X9" s="511" t="s">
        <v>883</v>
      </c>
      <c r="Y9" s="466" t="s">
        <v>427</v>
      </c>
      <c r="Z9" s="479" t="s">
        <v>880</v>
      </c>
      <c r="AA9" s="450"/>
    </row>
    <row r="10" s="427" customFormat="1" ht="284" customHeight="1" spans="1:27">
      <c r="A10" s="449">
        <v>3</v>
      </c>
      <c r="B10" s="450" t="s">
        <v>154</v>
      </c>
      <c r="C10" s="451" t="s">
        <v>884</v>
      </c>
      <c r="D10" s="452" t="s">
        <v>31</v>
      </c>
      <c r="E10" s="452" t="s">
        <v>156</v>
      </c>
      <c r="F10" s="451" t="s">
        <v>33</v>
      </c>
      <c r="G10" s="451" t="s">
        <v>885</v>
      </c>
      <c r="H10" s="454" t="s">
        <v>886</v>
      </c>
      <c r="I10" s="451" t="s">
        <v>159</v>
      </c>
      <c r="J10" s="450">
        <v>1604</v>
      </c>
      <c r="K10" s="489">
        <f t="shared" si="2"/>
        <v>80.2</v>
      </c>
      <c r="L10" s="490">
        <f t="shared" si="3"/>
        <v>80.2</v>
      </c>
      <c r="M10" s="490">
        <v>80.2</v>
      </c>
      <c r="N10" s="491"/>
      <c r="O10" s="450"/>
      <c r="P10" s="450"/>
      <c r="Q10" s="450"/>
      <c r="R10" s="450"/>
      <c r="S10" s="450"/>
      <c r="T10" s="450"/>
      <c r="U10" s="451" t="s">
        <v>283</v>
      </c>
      <c r="V10" s="451" t="s">
        <v>283</v>
      </c>
      <c r="W10" s="451" t="s">
        <v>152</v>
      </c>
      <c r="X10" s="511" t="s">
        <v>887</v>
      </c>
      <c r="Y10" s="466" t="s">
        <v>427</v>
      </c>
      <c r="Z10" s="479" t="s">
        <v>880</v>
      </c>
      <c r="AA10" s="450"/>
    </row>
    <row r="11" s="426" customFormat="1" ht="285" customHeight="1" spans="1:27">
      <c r="A11" s="449">
        <v>4</v>
      </c>
      <c r="B11" s="450" t="s">
        <v>251</v>
      </c>
      <c r="C11" s="451" t="s">
        <v>252</v>
      </c>
      <c r="D11" s="452" t="s">
        <v>31</v>
      </c>
      <c r="E11" s="452" t="s">
        <v>156</v>
      </c>
      <c r="F11" s="451" t="s">
        <v>33</v>
      </c>
      <c r="G11" s="451" t="s">
        <v>888</v>
      </c>
      <c r="H11" s="458" t="s">
        <v>889</v>
      </c>
      <c r="I11" s="453" t="s">
        <v>37</v>
      </c>
      <c r="J11" s="450">
        <v>280</v>
      </c>
      <c r="K11" s="489">
        <f t="shared" si="2"/>
        <v>83</v>
      </c>
      <c r="L11" s="490">
        <f t="shared" si="3"/>
        <v>83</v>
      </c>
      <c r="M11" s="490">
        <v>0</v>
      </c>
      <c r="N11" s="491"/>
      <c r="O11" s="490"/>
      <c r="P11" s="490"/>
      <c r="Q11" s="490"/>
      <c r="R11" s="490">
        <v>83</v>
      </c>
      <c r="S11" s="490"/>
      <c r="T11" s="490"/>
      <c r="U11" s="451" t="s">
        <v>283</v>
      </c>
      <c r="V11" s="451" t="s">
        <v>283</v>
      </c>
      <c r="W11" s="451" t="s">
        <v>152</v>
      </c>
      <c r="X11" s="512" t="s">
        <v>890</v>
      </c>
      <c r="Y11" s="466" t="s">
        <v>427</v>
      </c>
      <c r="Z11" s="479" t="s">
        <v>880</v>
      </c>
      <c r="AA11" s="450"/>
    </row>
    <row r="12" s="426" customFormat="1" ht="225" customHeight="1" spans="1:27">
      <c r="A12" s="449">
        <v>5</v>
      </c>
      <c r="B12" s="450" t="s">
        <v>270</v>
      </c>
      <c r="C12" s="451" t="s">
        <v>891</v>
      </c>
      <c r="D12" s="451" t="s">
        <v>31</v>
      </c>
      <c r="E12" s="456" t="s">
        <v>272</v>
      </c>
      <c r="F12" s="459" t="s">
        <v>33</v>
      </c>
      <c r="G12" s="451" t="s">
        <v>190</v>
      </c>
      <c r="H12" s="454" t="s">
        <v>892</v>
      </c>
      <c r="I12" s="456" t="s">
        <v>184</v>
      </c>
      <c r="J12" s="492">
        <v>12.346</v>
      </c>
      <c r="K12" s="489">
        <f t="shared" si="2"/>
        <v>1214.749133</v>
      </c>
      <c r="L12" s="490">
        <f t="shared" si="3"/>
        <v>1214.749133</v>
      </c>
      <c r="M12" s="490"/>
      <c r="N12" s="491"/>
      <c r="O12" s="493">
        <v>1214.749133</v>
      </c>
      <c r="P12" s="490"/>
      <c r="Q12" s="490"/>
      <c r="R12" s="490"/>
      <c r="S12" s="490"/>
      <c r="T12" s="490"/>
      <c r="U12" s="456" t="s">
        <v>144</v>
      </c>
      <c r="V12" s="456" t="s">
        <v>190</v>
      </c>
      <c r="W12" s="451" t="s">
        <v>274</v>
      </c>
      <c r="X12" s="513" t="s">
        <v>893</v>
      </c>
      <c r="Y12" s="466" t="s">
        <v>427</v>
      </c>
      <c r="Z12" s="479" t="s">
        <v>880</v>
      </c>
      <c r="AA12" s="450"/>
    </row>
    <row r="13" s="426" customFormat="1" ht="273" customHeight="1" spans="1:27">
      <c r="A13" s="449">
        <v>6</v>
      </c>
      <c r="B13" s="450" t="s">
        <v>276</v>
      </c>
      <c r="C13" s="451" t="s">
        <v>894</v>
      </c>
      <c r="D13" s="451" t="s">
        <v>31</v>
      </c>
      <c r="E13" s="456" t="s">
        <v>278</v>
      </c>
      <c r="F13" s="451" t="s">
        <v>33</v>
      </c>
      <c r="G13" s="451" t="s">
        <v>895</v>
      </c>
      <c r="H13" s="458" t="s">
        <v>896</v>
      </c>
      <c r="I13" s="456" t="s">
        <v>281</v>
      </c>
      <c r="J13" s="466">
        <v>824.09</v>
      </c>
      <c r="K13" s="489">
        <f t="shared" si="2"/>
        <v>150.396442</v>
      </c>
      <c r="L13" s="490">
        <f t="shared" si="3"/>
        <v>150.396442</v>
      </c>
      <c r="M13" s="490">
        <v>150.396442</v>
      </c>
      <c r="N13" s="491"/>
      <c r="O13" s="489"/>
      <c r="P13" s="489"/>
      <c r="Q13" s="489"/>
      <c r="R13" s="489"/>
      <c r="S13" s="489"/>
      <c r="T13" s="489"/>
      <c r="U13" s="456" t="s">
        <v>283</v>
      </c>
      <c r="V13" s="456" t="s">
        <v>205</v>
      </c>
      <c r="W13" s="456" t="s">
        <v>284</v>
      </c>
      <c r="X13" s="511" t="s">
        <v>897</v>
      </c>
      <c r="Y13" s="466" t="s">
        <v>427</v>
      </c>
      <c r="Z13" s="479" t="s">
        <v>880</v>
      </c>
      <c r="AA13" s="450"/>
    </row>
    <row r="14" s="426" customFormat="1" ht="258" customHeight="1" spans="1:27">
      <c r="A14" s="449">
        <v>7</v>
      </c>
      <c r="B14" s="450" t="s">
        <v>286</v>
      </c>
      <c r="C14" s="451" t="s">
        <v>898</v>
      </c>
      <c r="D14" s="451" t="s">
        <v>31</v>
      </c>
      <c r="E14" s="456" t="s">
        <v>278</v>
      </c>
      <c r="F14" s="451" t="s">
        <v>33</v>
      </c>
      <c r="G14" s="456" t="s">
        <v>899</v>
      </c>
      <c r="H14" s="458" t="s">
        <v>900</v>
      </c>
      <c r="I14" s="456" t="s">
        <v>281</v>
      </c>
      <c r="J14" s="466">
        <v>2266.49</v>
      </c>
      <c r="K14" s="489">
        <f t="shared" si="2"/>
        <v>477.785016</v>
      </c>
      <c r="L14" s="490">
        <f t="shared" si="3"/>
        <v>477.785016</v>
      </c>
      <c r="M14" s="490">
        <v>477.785016</v>
      </c>
      <c r="N14" s="490"/>
      <c r="O14" s="450"/>
      <c r="P14" s="450"/>
      <c r="Q14" s="450"/>
      <c r="R14" s="450"/>
      <c r="S14" s="450"/>
      <c r="T14" s="450"/>
      <c r="U14" s="456" t="s">
        <v>283</v>
      </c>
      <c r="V14" s="456" t="s">
        <v>181</v>
      </c>
      <c r="W14" s="456" t="s">
        <v>901</v>
      </c>
      <c r="X14" s="511" t="s">
        <v>902</v>
      </c>
      <c r="Y14" s="466" t="s">
        <v>427</v>
      </c>
      <c r="Z14" s="479" t="s">
        <v>880</v>
      </c>
      <c r="AA14" s="450"/>
    </row>
    <row r="15" s="426" customFormat="1" ht="297" customHeight="1" spans="1:27">
      <c r="A15" s="449">
        <v>8</v>
      </c>
      <c r="B15" s="450" t="s">
        <v>292</v>
      </c>
      <c r="C15" s="451" t="s">
        <v>903</v>
      </c>
      <c r="D15" s="451" t="s">
        <v>31</v>
      </c>
      <c r="E15" s="456" t="s">
        <v>278</v>
      </c>
      <c r="F15" s="451" t="s">
        <v>33</v>
      </c>
      <c r="G15" s="451" t="s">
        <v>904</v>
      </c>
      <c r="H15" s="460" t="s">
        <v>905</v>
      </c>
      <c r="I15" s="456" t="s">
        <v>281</v>
      </c>
      <c r="J15" s="466">
        <v>1307.16</v>
      </c>
      <c r="K15" s="489">
        <f t="shared" si="2"/>
        <v>212.189793</v>
      </c>
      <c r="L15" s="490">
        <f t="shared" si="3"/>
        <v>212.189793</v>
      </c>
      <c r="M15" s="490">
        <v>212.189793</v>
      </c>
      <c r="N15" s="490"/>
      <c r="O15" s="450"/>
      <c r="P15" s="450"/>
      <c r="Q15" s="450"/>
      <c r="R15" s="450"/>
      <c r="S15" s="450"/>
      <c r="T15" s="450"/>
      <c r="U15" s="456" t="s">
        <v>283</v>
      </c>
      <c r="V15" s="456" t="s">
        <v>906</v>
      </c>
      <c r="W15" s="456" t="s">
        <v>907</v>
      </c>
      <c r="X15" s="511" t="s">
        <v>908</v>
      </c>
      <c r="Y15" s="466" t="s">
        <v>427</v>
      </c>
      <c r="Z15" s="479" t="s">
        <v>880</v>
      </c>
      <c r="AA15" s="450"/>
    </row>
    <row r="16" s="426" customFormat="1" ht="262" customHeight="1" spans="1:27">
      <c r="A16" s="449">
        <v>9</v>
      </c>
      <c r="B16" s="450" t="s">
        <v>299</v>
      </c>
      <c r="C16" s="451" t="s">
        <v>909</v>
      </c>
      <c r="D16" s="451" t="s">
        <v>31</v>
      </c>
      <c r="E16" s="456" t="s">
        <v>278</v>
      </c>
      <c r="F16" s="451" t="s">
        <v>33</v>
      </c>
      <c r="G16" s="451" t="s">
        <v>910</v>
      </c>
      <c r="H16" s="460" t="s">
        <v>911</v>
      </c>
      <c r="I16" s="456" t="s">
        <v>281</v>
      </c>
      <c r="J16" s="494">
        <v>463.54</v>
      </c>
      <c r="K16" s="489">
        <f t="shared" si="2"/>
        <v>39.400897</v>
      </c>
      <c r="L16" s="490">
        <f t="shared" si="3"/>
        <v>39.400897</v>
      </c>
      <c r="M16" s="490">
        <v>39.400897</v>
      </c>
      <c r="N16" s="490"/>
      <c r="O16" s="450"/>
      <c r="P16" s="450"/>
      <c r="Q16" s="450"/>
      <c r="R16" s="450"/>
      <c r="S16" s="450"/>
      <c r="T16" s="450"/>
      <c r="U16" s="456" t="s">
        <v>283</v>
      </c>
      <c r="V16" s="456" t="s">
        <v>233</v>
      </c>
      <c r="W16" s="456" t="s">
        <v>912</v>
      </c>
      <c r="X16" s="511" t="s">
        <v>913</v>
      </c>
      <c r="Y16" s="466" t="s">
        <v>427</v>
      </c>
      <c r="Z16" s="479" t="s">
        <v>880</v>
      </c>
      <c r="AA16" s="450"/>
    </row>
    <row r="17" s="426" customFormat="1" ht="256" customHeight="1" spans="1:27">
      <c r="A17" s="449">
        <v>10</v>
      </c>
      <c r="B17" s="450" t="s">
        <v>306</v>
      </c>
      <c r="C17" s="451" t="s">
        <v>914</v>
      </c>
      <c r="D17" s="451" t="s">
        <v>31</v>
      </c>
      <c r="E17" s="456" t="s">
        <v>278</v>
      </c>
      <c r="F17" s="451" t="s">
        <v>33</v>
      </c>
      <c r="G17" s="451" t="s">
        <v>915</v>
      </c>
      <c r="H17" s="460" t="s">
        <v>916</v>
      </c>
      <c r="I17" s="456" t="s">
        <v>281</v>
      </c>
      <c r="J17" s="466">
        <v>612</v>
      </c>
      <c r="K17" s="489">
        <f t="shared" si="2"/>
        <v>40.189812</v>
      </c>
      <c r="L17" s="490">
        <f t="shared" si="3"/>
        <v>40.189812</v>
      </c>
      <c r="M17" s="490">
        <v>40.189812</v>
      </c>
      <c r="N17" s="490"/>
      <c r="O17" s="450"/>
      <c r="P17" s="450"/>
      <c r="Q17" s="450"/>
      <c r="R17" s="450"/>
      <c r="S17" s="450"/>
      <c r="T17" s="450"/>
      <c r="U17" s="456" t="s">
        <v>283</v>
      </c>
      <c r="V17" s="456" t="s">
        <v>247</v>
      </c>
      <c r="W17" s="456" t="s">
        <v>310</v>
      </c>
      <c r="X17" s="511" t="s">
        <v>917</v>
      </c>
      <c r="Y17" s="466" t="s">
        <v>427</v>
      </c>
      <c r="Z17" s="479" t="s">
        <v>880</v>
      </c>
      <c r="AA17" s="450"/>
    </row>
    <row r="18" s="426" customFormat="1" ht="310" customHeight="1" spans="1:27">
      <c r="A18" s="449">
        <v>11</v>
      </c>
      <c r="B18" s="450" t="s">
        <v>312</v>
      </c>
      <c r="C18" s="451" t="s">
        <v>918</v>
      </c>
      <c r="D18" s="451" t="s">
        <v>31</v>
      </c>
      <c r="E18" s="456" t="s">
        <v>278</v>
      </c>
      <c r="F18" s="451" t="s">
        <v>33</v>
      </c>
      <c r="G18" s="451" t="s">
        <v>919</v>
      </c>
      <c r="H18" s="460" t="s">
        <v>920</v>
      </c>
      <c r="I18" s="456" t="s">
        <v>281</v>
      </c>
      <c r="J18" s="466">
        <v>1620</v>
      </c>
      <c r="K18" s="489">
        <f t="shared" si="2"/>
        <v>248.841216</v>
      </c>
      <c r="L18" s="490">
        <f t="shared" si="3"/>
        <v>248.841216</v>
      </c>
      <c r="M18" s="490">
        <v>248.841216</v>
      </c>
      <c r="N18" s="490"/>
      <c r="O18" s="450"/>
      <c r="P18" s="450"/>
      <c r="Q18" s="450"/>
      <c r="R18" s="450"/>
      <c r="S18" s="450"/>
      <c r="T18" s="450"/>
      <c r="U18" s="456" t="s">
        <v>283</v>
      </c>
      <c r="V18" s="456" t="s">
        <v>211</v>
      </c>
      <c r="W18" s="456" t="s">
        <v>921</v>
      </c>
      <c r="X18" s="511" t="s">
        <v>922</v>
      </c>
      <c r="Y18" s="466" t="s">
        <v>427</v>
      </c>
      <c r="Z18" s="479" t="s">
        <v>880</v>
      </c>
      <c r="AA18" s="450"/>
    </row>
    <row r="19" s="426" customFormat="1" ht="288" customHeight="1" spans="1:27">
      <c r="A19" s="449">
        <v>12</v>
      </c>
      <c r="B19" s="450" t="s">
        <v>330</v>
      </c>
      <c r="C19" s="451" t="s">
        <v>923</v>
      </c>
      <c r="D19" s="451" t="s">
        <v>31</v>
      </c>
      <c r="E19" s="456" t="s">
        <v>272</v>
      </c>
      <c r="F19" s="459" t="s">
        <v>33</v>
      </c>
      <c r="G19" s="451" t="s">
        <v>190</v>
      </c>
      <c r="H19" s="461" t="s">
        <v>924</v>
      </c>
      <c r="I19" s="456" t="s">
        <v>184</v>
      </c>
      <c r="J19" s="466">
        <v>41.367</v>
      </c>
      <c r="K19" s="489">
        <f t="shared" si="2"/>
        <v>3330.512379</v>
      </c>
      <c r="L19" s="490">
        <f t="shared" si="3"/>
        <v>3330.512379</v>
      </c>
      <c r="M19" s="495">
        <v>3330.512379</v>
      </c>
      <c r="N19" s="496"/>
      <c r="O19" s="450"/>
      <c r="P19" s="450"/>
      <c r="Q19" s="450"/>
      <c r="R19" s="450"/>
      <c r="S19" s="450"/>
      <c r="T19" s="450"/>
      <c r="U19" s="456" t="s">
        <v>283</v>
      </c>
      <c r="V19" s="456" t="s">
        <v>283</v>
      </c>
      <c r="W19" s="451" t="s">
        <v>328</v>
      </c>
      <c r="X19" s="511" t="s">
        <v>925</v>
      </c>
      <c r="Y19" s="466" t="s">
        <v>427</v>
      </c>
      <c r="Z19" s="479" t="s">
        <v>880</v>
      </c>
      <c r="AA19" s="450"/>
    </row>
    <row r="20" s="426" customFormat="1" ht="267" customHeight="1" spans="1:27">
      <c r="A20" s="449">
        <v>13</v>
      </c>
      <c r="B20" s="450" t="s">
        <v>335</v>
      </c>
      <c r="C20" s="451" t="s">
        <v>926</v>
      </c>
      <c r="D20" s="451" t="s">
        <v>31</v>
      </c>
      <c r="E20" s="456" t="s">
        <v>272</v>
      </c>
      <c r="F20" s="459" t="s">
        <v>33</v>
      </c>
      <c r="G20" s="451" t="s">
        <v>218</v>
      </c>
      <c r="H20" s="461" t="s">
        <v>927</v>
      </c>
      <c r="I20" s="456" t="s">
        <v>184</v>
      </c>
      <c r="J20" s="492">
        <v>14.75</v>
      </c>
      <c r="K20" s="489">
        <f t="shared" si="2"/>
        <v>1844.709977</v>
      </c>
      <c r="L20" s="490">
        <f t="shared" si="3"/>
        <v>1844.709977</v>
      </c>
      <c r="M20" s="495">
        <v>1844.709977</v>
      </c>
      <c r="N20" s="496"/>
      <c r="O20" s="450"/>
      <c r="P20" s="450"/>
      <c r="Q20" s="450"/>
      <c r="R20" s="450"/>
      <c r="S20" s="450"/>
      <c r="T20" s="450"/>
      <c r="U20" s="456" t="s">
        <v>283</v>
      </c>
      <c r="V20" s="456" t="s">
        <v>283</v>
      </c>
      <c r="W20" s="451" t="s">
        <v>328</v>
      </c>
      <c r="X20" s="511" t="s">
        <v>928</v>
      </c>
      <c r="Y20" s="466" t="s">
        <v>427</v>
      </c>
      <c r="Z20" s="479" t="s">
        <v>880</v>
      </c>
      <c r="AA20" s="450"/>
    </row>
    <row r="21" s="426" customFormat="1" ht="301" customHeight="1" spans="1:27">
      <c r="A21" s="449">
        <v>14</v>
      </c>
      <c r="B21" s="450" t="s">
        <v>356</v>
      </c>
      <c r="C21" s="451" t="s">
        <v>929</v>
      </c>
      <c r="D21" s="451" t="s">
        <v>31</v>
      </c>
      <c r="E21" s="451" t="s">
        <v>930</v>
      </c>
      <c r="F21" s="459" t="s">
        <v>343</v>
      </c>
      <c r="G21" s="451" t="s">
        <v>931</v>
      </c>
      <c r="H21" s="458" t="s">
        <v>932</v>
      </c>
      <c r="I21" s="451" t="s">
        <v>184</v>
      </c>
      <c r="J21" s="450">
        <v>8.64</v>
      </c>
      <c r="K21" s="489">
        <f t="shared" si="2"/>
        <v>1528.7592</v>
      </c>
      <c r="L21" s="490">
        <f t="shared" si="3"/>
        <v>1528.7592</v>
      </c>
      <c r="M21" s="490">
        <v>1528.7592</v>
      </c>
      <c r="N21" s="490"/>
      <c r="O21" s="450"/>
      <c r="P21" s="450"/>
      <c r="Q21" s="450"/>
      <c r="R21" s="450"/>
      <c r="S21" s="450"/>
      <c r="T21" s="450"/>
      <c r="U21" s="456" t="s">
        <v>353</v>
      </c>
      <c r="V21" s="456" t="s">
        <v>933</v>
      </c>
      <c r="W21" s="451" t="s">
        <v>934</v>
      </c>
      <c r="X21" s="511" t="s">
        <v>935</v>
      </c>
      <c r="Y21" s="466" t="s">
        <v>427</v>
      </c>
      <c r="Z21" s="479" t="s">
        <v>880</v>
      </c>
      <c r="AA21" s="532"/>
    </row>
    <row r="22" s="426" customFormat="1" ht="409" customHeight="1" spans="1:27">
      <c r="A22" s="449">
        <v>15</v>
      </c>
      <c r="B22" s="450" t="s">
        <v>363</v>
      </c>
      <c r="C22" s="451" t="s">
        <v>936</v>
      </c>
      <c r="D22" s="451" t="s">
        <v>31</v>
      </c>
      <c r="E22" s="451" t="s">
        <v>32</v>
      </c>
      <c r="F22" s="451" t="s">
        <v>33</v>
      </c>
      <c r="G22" s="451" t="s">
        <v>937</v>
      </c>
      <c r="H22" s="458" t="s">
        <v>938</v>
      </c>
      <c r="I22" s="453" t="s">
        <v>37</v>
      </c>
      <c r="J22" s="450">
        <f>1648.16+335.04+1100+7591.3+5782.17+1159.2</f>
        <v>17615.87</v>
      </c>
      <c r="K22" s="489">
        <f t="shared" si="2"/>
        <v>4564.60536</v>
      </c>
      <c r="L22" s="490">
        <f t="shared" si="3"/>
        <v>4564.60536</v>
      </c>
      <c r="M22" s="490">
        <v>4564.60536</v>
      </c>
      <c r="N22" s="490"/>
      <c r="O22" s="450"/>
      <c r="P22" s="450"/>
      <c r="Q22" s="450"/>
      <c r="R22" s="450"/>
      <c r="S22" s="450"/>
      <c r="T22" s="450"/>
      <c r="U22" s="451" t="s">
        <v>353</v>
      </c>
      <c r="V22" s="451" t="s">
        <v>939</v>
      </c>
      <c r="W22" s="451" t="s">
        <v>940</v>
      </c>
      <c r="X22" s="511" t="s">
        <v>941</v>
      </c>
      <c r="Y22" s="466" t="s">
        <v>427</v>
      </c>
      <c r="Z22" s="479" t="s">
        <v>880</v>
      </c>
      <c r="AA22" s="450"/>
    </row>
    <row r="23" s="426" customFormat="1" ht="270" customHeight="1" spans="1:27">
      <c r="A23" s="449">
        <v>16</v>
      </c>
      <c r="B23" s="450" t="s">
        <v>377</v>
      </c>
      <c r="C23" s="451" t="s">
        <v>942</v>
      </c>
      <c r="D23" s="451" t="s">
        <v>31</v>
      </c>
      <c r="E23" s="451" t="s">
        <v>32</v>
      </c>
      <c r="F23" s="451" t="s">
        <v>33</v>
      </c>
      <c r="G23" s="451" t="s">
        <v>943</v>
      </c>
      <c r="H23" s="462" t="s">
        <v>944</v>
      </c>
      <c r="I23" s="451" t="s">
        <v>37</v>
      </c>
      <c r="J23" s="450">
        <v>17900</v>
      </c>
      <c r="K23" s="489">
        <f t="shared" si="2"/>
        <v>544.952347</v>
      </c>
      <c r="L23" s="490">
        <f t="shared" si="3"/>
        <v>544.952347</v>
      </c>
      <c r="M23" s="490">
        <v>544.952347</v>
      </c>
      <c r="N23" s="490"/>
      <c r="O23" s="489"/>
      <c r="P23" s="450"/>
      <c r="Q23" s="450"/>
      <c r="R23" s="450"/>
      <c r="S23" s="450"/>
      <c r="T23" s="450"/>
      <c r="U23" s="451" t="s">
        <v>353</v>
      </c>
      <c r="V23" s="451" t="s">
        <v>247</v>
      </c>
      <c r="W23" s="451" t="s">
        <v>945</v>
      </c>
      <c r="X23" s="511" t="s">
        <v>946</v>
      </c>
      <c r="Y23" s="466" t="s">
        <v>427</v>
      </c>
      <c r="Z23" s="479" t="s">
        <v>880</v>
      </c>
      <c r="AA23" s="450"/>
    </row>
    <row r="24" s="426" customFormat="1" ht="321" customHeight="1" spans="1:27">
      <c r="A24" s="449">
        <v>17</v>
      </c>
      <c r="B24" s="450" t="s">
        <v>383</v>
      </c>
      <c r="C24" s="451" t="s">
        <v>384</v>
      </c>
      <c r="D24" s="451" t="s">
        <v>31</v>
      </c>
      <c r="E24" s="451" t="s">
        <v>385</v>
      </c>
      <c r="F24" s="459" t="s">
        <v>33</v>
      </c>
      <c r="G24" s="451" t="s">
        <v>947</v>
      </c>
      <c r="H24" s="462" t="s">
        <v>948</v>
      </c>
      <c r="I24" s="453" t="s">
        <v>37</v>
      </c>
      <c r="J24" s="450">
        <v>8748</v>
      </c>
      <c r="K24" s="489">
        <f t="shared" si="2"/>
        <v>1344.191816</v>
      </c>
      <c r="L24" s="490">
        <f t="shared" si="3"/>
        <v>1221.360789</v>
      </c>
      <c r="M24" s="490">
        <v>1221.360789</v>
      </c>
      <c r="N24" s="490"/>
      <c r="O24" s="490"/>
      <c r="P24" s="450"/>
      <c r="Q24" s="450"/>
      <c r="R24" s="450"/>
      <c r="S24" s="450"/>
      <c r="T24" s="514">
        <v>122.831027</v>
      </c>
      <c r="U24" s="456" t="s">
        <v>353</v>
      </c>
      <c r="V24" s="456" t="s">
        <v>240</v>
      </c>
      <c r="W24" s="451" t="s">
        <v>949</v>
      </c>
      <c r="X24" s="513" t="s">
        <v>950</v>
      </c>
      <c r="Y24" s="466" t="s">
        <v>427</v>
      </c>
      <c r="Z24" s="479" t="s">
        <v>880</v>
      </c>
      <c r="AA24" s="450"/>
    </row>
    <row r="25" s="426" customFormat="1" ht="245" customHeight="1" spans="1:27">
      <c r="A25" s="449">
        <v>18</v>
      </c>
      <c r="B25" s="450" t="s">
        <v>428</v>
      </c>
      <c r="C25" s="463" t="s">
        <v>951</v>
      </c>
      <c r="D25" s="456" t="s">
        <v>31</v>
      </c>
      <c r="E25" s="456" t="s">
        <v>278</v>
      </c>
      <c r="F25" s="456" t="s">
        <v>343</v>
      </c>
      <c r="G25" s="456" t="s">
        <v>952</v>
      </c>
      <c r="H25" s="458" t="s">
        <v>953</v>
      </c>
      <c r="I25" s="453" t="s">
        <v>431</v>
      </c>
      <c r="J25" s="450">
        <v>150</v>
      </c>
      <c r="K25" s="489">
        <f t="shared" si="2"/>
        <v>1436.981684</v>
      </c>
      <c r="L25" s="490">
        <f t="shared" si="3"/>
        <v>1436.981684</v>
      </c>
      <c r="M25" s="490">
        <v>1436.981684</v>
      </c>
      <c r="N25" s="490"/>
      <c r="O25" s="490"/>
      <c r="P25" s="450"/>
      <c r="Q25" s="450"/>
      <c r="R25" s="450"/>
      <c r="S25" s="450"/>
      <c r="T25" s="450"/>
      <c r="U25" s="451" t="s">
        <v>432</v>
      </c>
      <c r="V25" s="451" t="s">
        <v>432</v>
      </c>
      <c r="W25" s="451" t="s">
        <v>433</v>
      </c>
      <c r="X25" s="511" t="s">
        <v>954</v>
      </c>
      <c r="Y25" s="466" t="s">
        <v>427</v>
      </c>
      <c r="Z25" s="479" t="s">
        <v>880</v>
      </c>
      <c r="AA25" s="450"/>
    </row>
    <row r="26" s="428" customFormat="1" ht="274" customHeight="1" spans="1:27">
      <c r="A26" s="449">
        <v>19</v>
      </c>
      <c r="B26" s="450" t="s">
        <v>448</v>
      </c>
      <c r="C26" s="453" t="s">
        <v>449</v>
      </c>
      <c r="D26" s="451" t="s">
        <v>31</v>
      </c>
      <c r="E26" s="456" t="s">
        <v>272</v>
      </c>
      <c r="F26" s="451" t="s">
        <v>33</v>
      </c>
      <c r="G26" s="456" t="s">
        <v>45</v>
      </c>
      <c r="H26" s="464" t="s">
        <v>955</v>
      </c>
      <c r="I26" s="451" t="s">
        <v>184</v>
      </c>
      <c r="J26" s="492">
        <v>12.39</v>
      </c>
      <c r="K26" s="489">
        <f t="shared" si="2"/>
        <v>592.633771</v>
      </c>
      <c r="L26" s="490">
        <f t="shared" si="3"/>
        <v>592.633771</v>
      </c>
      <c r="M26" s="489">
        <v>592.633771</v>
      </c>
      <c r="N26" s="496"/>
      <c r="O26" s="450"/>
      <c r="P26" s="450"/>
      <c r="Q26" s="450"/>
      <c r="R26" s="450"/>
      <c r="S26" s="450"/>
      <c r="T26" s="450"/>
      <c r="U26" s="451" t="s">
        <v>432</v>
      </c>
      <c r="V26" s="451" t="s">
        <v>432</v>
      </c>
      <c r="W26" s="451" t="s">
        <v>433</v>
      </c>
      <c r="X26" s="515" t="s">
        <v>956</v>
      </c>
      <c r="Y26" s="466" t="s">
        <v>427</v>
      </c>
      <c r="Z26" s="479" t="s">
        <v>880</v>
      </c>
      <c r="AA26" s="492"/>
    </row>
    <row r="27" s="426" customFormat="1" ht="273" customHeight="1" spans="1:27">
      <c r="A27" s="449">
        <v>20</v>
      </c>
      <c r="B27" s="450" t="s">
        <v>651</v>
      </c>
      <c r="C27" s="451" t="s">
        <v>957</v>
      </c>
      <c r="D27" s="451" t="s">
        <v>31</v>
      </c>
      <c r="E27" s="451" t="s">
        <v>32</v>
      </c>
      <c r="F27" s="451" t="s">
        <v>33</v>
      </c>
      <c r="G27" s="451" t="s">
        <v>958</v>
      </c>
      <c r="H27" s="458" t="s">
        <v>959</v>
      </c>
      <c r="I27" s="453" t="s">
        <v>37</v>
      </c>
      <c r="J27" s="450">
        <v>3904.1</v>
      </c>
      <c r="K27" s="489">
        <f t="shared" si="2"/>
        <v>1096.298365</v>
      </c>
      <c r="L27" s="490">
        <f t="shared" si="3"/>
        <v>1096.298365</v>
      </c>
      <c r="M27" s="490">
        <v>1096.298365</v>
      </c>
      <c r="N27" s="490"/>
      <c r="O27" s="489"/>
      <c r="P27" s="450"/>
      <c r="Q27" s="450"/>
      <c r="R27" s="450"/>
      <c r="S27" s="450"/>
      <c r="T27" s="450"/>
      <c r="U27" s="456" t="s">
        <v>353</v>
      </c>
      <c r="V27" s="456" t="s">
        <v>240</v>
      </c>
      <c r="W27" s="451" t="s">
        <v>949</v>
      </c>
      <c r="X27" s="511" t="s">
        <v>960</v>
      </c>
      <c r="Y27" s="466" t="s">
        <v>427</v>
      </c>
      <c r="Z27" s="479" t="s">
        <v>880</v>
      </c>
      <c r="AA27" s="450"/>
    </row>
    <row r="28" s="427" customFormat="1" ht="272" customHeight="1" spans="1:27">
      <c r="A28" s="449">
        <v>21</v>
      </c>
      <c r="B28" s="450" t="s">
        <v>512</v>
      </c>
      <c r="C28" s="451" t="s">
        <v>513</v>
      </c>
      <c r="D28" s="451" t="s">
        <v>31</v>
      </c>
      <c r="E28" s="451" t="s">
        <v>385</v>
      </c>
      <c r="F28" s="451" t="s">
        <v>33</v>
      </c>
      <c r="G28" s="456" t="s">
        <v>45</v>
      </c>
      <c r="H28" s="465" t="s">
        <v>961</v>
      </c>
      <c r="I28" s="451" t="s">
        <v>37</v>
      </c>
      <c r="J28" s="450">
        <v>26000</v>
      </c>
      <c r="K28" s="489">
        <f t="shared" si="2"/>
        <v>2400</v>
      </c>
      <c r="L28" s="490">
        <f t="shared" si="3"/>
        <v>2400</v>
      </c>
      <c r="M28" s="490">
        <v>2400</v>
      </c>
      <c r="N28" s="490"/>
      <c r="O28" s="490"/>
      <c r="P28" s="450"/>
      <c r="Q28" s="450"/>
      <c r="R28" s="450"/>
      <c r="S28" s="450"/>
      <c r="T28" s="450"/>
      <c r="U28" s="451" t="s">
        <v>659</v>
      </c>
      <c r="V28" s="451" t="s">
        <v>659</v>
      </c>
      <c r="W28" s="451" t="s">
        <v>518</v>
      </c>
      <c r="X28" s="513" t="s">
        <v>962</v>
      </c>
      <c r="Y28" s="466" t="s">
        <v>427</v>
      </c>
      <c r="Z28" s="479" t="s">
        <v>880</v>
      </c>
      <c r="AA28" s="450"/>
    </row>
    <row r="29" s="426" customFormat="1" ht="270" customHeight="1" spans="1:27">
      <c r="A29" s="449">
        <v>22</v>
      </c>
      <c r="B29" s="450" t="s">
        <v>525</v>
      </c>
      <c r="C29" s="451" t="s">
        <v>662</v>
      </c>
      <c r="D29" s="451" t="s">
        <v>31</v>
      </c>
      <c r="E29" s="451" t="s">
        <v>385</v>
      </c>
      <c r="F29" s="459" t="s">
        <v>33</v>
      </c>
      <c r="G29" s="456" t="s">
        <v>45</v>
      </c>
      <c r="H29" s="465" t="s">
        <v>963</v>
      </c>
      <c r="I29" s="451" t="s">
        <v>37</v>
      </c>
      <c r="J29" s="450">
        <v>47800</v>
      </c>
      <c r="K29" s="489">
        <f t="shared" si="2"/>
        <v>8022.1</v>
      </c>
      <c r="L29" s="490">
        <f t="shared" si="3"/>
        <v>8022.1</v>
      </c>
      <c r="M29" s="490">
        <v>8022.1</v>
      </c>
      <c r="N29" s="490"/>
      <c r="O29" s="490"/>
      <c r="P29" s="450"/>
      <c r="Q29" s="450"/>
      <c r="R29" s="450"/>
      <c r="S29" s="450"/>
      <c r="T29" s="450"/>
      <c r="U29" s="451" t="s">
        <v>659</v>
      </c>
      <c r="V29" s="451" t="s">
        <v>659</v>
      </c>
      <c r="W29" s="451" t="s">
        <v>518</v>
      </c>
      <c r="X29" s="513" t="s">
        <v>964</v>
      </c>
      <c r="Y29" s="466" t="s">
        <v>427</v>
      </c>
      <c r="Z29" s="479" t="s">
        <v>880</v>
      </c>
      <c r="AA29" s="450"/>
    </row>
    <row r="30" s="429" customFormat="1" ht="270" customHeight="1" spans="1:27">
      <c r="A30" s="449">
        <v>23</v>
      </c>
      <c r="B30" s="466" t="s">
        <v>965</v>
      </c>
      <c r="C30" s="456" t="s">
        <v>966</v>
      </c>
      <c r="D30" s="456" t="s">
        <v>31</v>
      </c>
      <c r="E30" s="456" t="s">
        <v>967</v>
      </c>
      <c r="F30" s="456" t="s">
        <v>33</v>
      </c>
      <c r="G30" s="456" t="s">
        <v>968</v>
      </c>
      <c r="H30" s="465" t="s">
        <v>969</v>
      </c>
      <c r="I30" s="451" t="s">
        <v>37</v>
      </c>
      <c r="J30" s="450">
        <v>5138.5</v>
      </c>
      <c r="K30" s="489">
        <f t="shared" si="2"/>
        <v>662.253369</v>
      </c>
      <c r="L30" s="490">
        <f t="shared" si="3"/>
        <v>662.253369</v>
      </c>
      <c r="M30" s="490">
        <v>662.253369</v>
      </c>
      <c r="N30" s="490"/>
      <c r="O30" s="490"/>
      <c r="P30" s="450"/>
      <c r="Q30" s="450"/>
      <c r="R30" s="450"/>
      <c r="S30" s="450"/>
      <c r="T30" s="450"/>
      <c r="U30" s="451" t="s">
        <v>353</v>
      </c>
      <c r="V30" s="451" t="s">
        <v>906</v>
      </c>
      <c r="W30" s="451" t="s">
        <v>970</v>
      </c>
      <c r="X30" s="513" t="s">
        <v>971</v>
      </c>
      <c r="Y30" s="466" t="s">
        <v>972</v>
      </c>
      <c r="Z30" s="479" t="s">
        <v>973</v>
      </c>
      <c r="AA30" s="533"/>
    </row>
    <row r="31" s="429" customFormat="1" ht="270" customHeight="1" spans="1:27">
      <c r="A31" s="449">
        <v>24</v>
      </c>
      <c r="B31" s="466" t="s">
        <v>974</v>
      </c>
      <c r="C31" s="456" t="s">
        <v>975</v>
      </c>
      <c r="D31" s="456" t="s">
        <v>31</v>
      </c>
      <c r="E31" s="456" t="s">
        <v>930</v>
      </c>
      <c r="F31" s="456" t="s">
        <v>343</v>
      </c>
      <c r="G31" s="456" t="s">
        <v>968</v>
      </c>
      <c r="H31" s="465" t="s">
        <v>976</v>
      </c>
      <c r="I31" s="451" t="s">
        <v>37</v>
      </c>
      <c r="J31" s="450">
        <v>1532.96</v>
      </c>
      <c r="K31" s="489">
        <f t="shared" si="2"/>
        <v>340.295515</v>
      </c>
      <c r="L31" s="490">
        <f t="shared" si="3"/>
        <v>340.295515</v>
      </c>
      <c r="M31" s="490">
        <v>340.295515</v>
      </c>
      <c r="N31" s="490"/>
      <c r="O31" s="489"/>
      <c r="P31" s="450"/>
      <c r="Q31" s="450"/>
      <c r="R31" s="450"/>
      <c r="S31" s="450"/>
      <c r="T31" s="450"/>
      <c r="U31" s="451" t="s">
        <v>39</v>
      </c>
      <c r="V31" s="451" t="s">
        <v>906</v>
      </c>
      <c r="W31" s="451" t="s">
        <v>977</v>
      </c>
      <c r="X31" s="513" t="s">
        <v>978</v>
      </c>
      <c r="Y31" s="466" t="s">
        <v>972</v>
      </c>
      <c r="Z31" s="479" t="s">
        <v>973</v>
      </c>
      <c r="AA31" s="533"/>
    </row>
    <row r="32" s="429" customFormat="1" ht="240" customHeight="1" spans="1:27">
      <c r="A32" s="449">
        <v>25</v>
      </c>
      <c r="B32" s="466" t="s">
        <v>979</v>
      </c>
      <c r="C32" s="456" t="s">
        <v>980</v>
      </c>
      <c r="D32" s="456" t="s">
        <v>31</v>
      </c>
      <c r="E32" s="456" t="s">
        <v>44</v>
      </c>
      <c r="F32" s="456" t="s">
        <v>33</v>
      </c>
      <c r="G32" s="456" t="s">
        <v>45</v>
      </c>
      <c r="H32" s="465" t="s">
        <v>981</v>
      </c>
      <c r="I32" s="451" t="s">
        <v>48</v>
      </c>
      <c r="J32" s="450">
        <v>151</v>
      </c>
      <c r="K32" s="489">
        <f t="shared" si="2"/>
        <v>20</v>
      </c>
      <c r="L32" s="490">
        <f t="shared" si="3"/>
        <v>0</v>
      </c>
      <c r="M32" s="490">
        <v>0</v>
      </c>
      <c r="N32" s="490"/>
      <c r="O32" s="490"/>
      <c r="P32" s="450"/>
      <c r="Q32" s="450"/>
      <c r="R32" s="450"/>
      <c r="S32" s="450"/>
      <c r="T32" s="450">
        <v>20</v>
      </c>
      <c r="U32" s="451" t="s">
        <v>49</v>
      </c>
      <c r="V32" s="451" t="s">
        <v>49</v>
      </c>
      <c r="W32" s="451" t="s">
        <v>50</v>
      </c>
      <c r="X32" s="513" t="s">
        <v>982</v>
      </c>
      <c r="Y32" s="466" t="s">
        <v>972</v>
      </c>
      <c r="Z32" s="479" t="s">
        <v>973</v>
      </c>
      <c r="AA32" s="533"/>
    </row>
    <row r="33" s="429" customFormat="1" ht="270" customHeight="1" spans="1:27">
      <c r="A33" s="449">
        <v>26</v>
      </c>
      <c r="B33" s="466" t="s">
        <v>983</v>
      </c>
      <c r="C33" s="456" t="s">
        <v>984</v>
      </c>
      <c r="D33" s="456" t="s">
        <v>31</v>
      </c>
      <c r="E33" s="456" t="s">
        <v>156</v>
      </c>
      <c r="F33" s="456" t="s">
        <v>33</v>
      </c>
      <c r="G33" s="456" t="s">
        <v>985</v>
      </c>
      <c r="H33" s="467" t="s">
        <v>986</v>
      </c>
      <c r="I33" s="451" t="s">
        <v>987</v>
      </c>
      <c r="J33" s="450">
        <v>1169</v>
      </c>
      <c r="K33" s="489">
        <f t="shared" si="2"/>
        <v>350.7</v>
      </c>
      <c r="L33" s="490">
        <f t="shared" si="3"/>
        <v>350.7</v>
      </c>
      <c r="M33" s="497">
        <v>350.7</v>
      </c>
      <c r="N33" s="492"/>
      <c r="O33" s="492"/>
      <c r="P33" s="450"/>
      <c r="Q33" s="450"/>
      <c r="R33" s="450"/>
      <c r="S33" s="450"/>
      <c r="T33" s="450"/>
      <c r="U33" s="451" t="s">
        <v>475</v>
      </c>
      <c r="V33" s="516" t="s">
        <v>985</v>
      </c>
      <c r="W33" s="517" t="s">
        <v>988</v>
      </c>
      <c r="X33" s="518" t="s">
        <v>989</v>
      </c>
      <c r="Y33" s="466" t="s">
        <v>972</v>
      </c>
      <c r="Z33" s="479" t="s">
        <v>973</v>
      </c>
      <c r="AA33" s="533"/>
    </row>
    <row r="34" s="429" customFormat="1" ht="270" customHeight="1" spans="1:27">
      <c r="A34" s="449">
        <v>27</v>
      </c>
      <c r="B34" s="466" t="s">
        <v>990</v>
      </c>
      <c r="C34" s="456" t="s">
        <v>991</v>
      </c>
      <c r="D34" s="456" t="s">
        <v>31</v>
      </c>
      <c r="E34" s="456" t="s">
        <v>156</v>
      </c>
      <c r="F34" s="456" t="s">
        <v>33</v>
      </c>
      <c r="G34" s="456" t="s">
        <v>992</v>
      </c>
      <c r="H34" s="468" t="s">
        <v>993</v>
      </c>
      <c r="I34" s="451" t="s">
        <v>987</v>
      </c>
      <c r="J34" s="450">
        <v>2580</v>
      </c>
      <c r="K34" s="489">
        <f t="shared" si="2"/>
        <v>774</v>
      </c>
      <c r="L34" s="490">
        <f t="shared" si="3"/>
        <v>774</v>
      </c>
      <c r="M34" s="497">
        <v>774</v>
      </c>
      <c r="N34" s="492"/>
      <c r="O34" s="492"/>
      <c r="P34" s="450"/>
      <c r="Q34" s="450"/>
      <c r="R34" s="450"/>
      <c r="S34" s="450"/>
      <c r="T34" s="450"/>
      <c r="U34" s="451" t="s">
        <v>475</v>
      </c>
      <c r="V34" s="519" t="s">
        <v>992</v>
      </c>
      <c r="W34" s="451" t="s">
        <v>994</v>
      </c>
      <c r="X34" s="513" t="s">
        <v>995</v>
      </c>
      <c r="Y34" s="466" t="s">
        <v>972</v>
      </c>
      <c r="Z34" s="479" t="s">
        <v>973</v>
      </c>
      <c r="AA34" s="533"/>
    </row>
    <row r="35" s="429" customFormat="1" ht="270" customHeight="1" spans="1:27">
      <c r="A35" s="449">
        <v>28</v>
      </c>
      <c r="B35" s="466" t="s">
        <v>996</v>
      </c>
      <c r="C35" s="456" t="s">
        <v>997</v>
      </c>
      <c r="D35" s="456" t="s">
        <v>31</v>
      </c>
      <c r="E35" s="456" t="s">
        <v>156</v>
      </c>
      <c r="F35" s="456" t="s">
        <v>33</v>
      </c>
      <c r="G35" s="456" t="s">
        <v>998</v>
      </c>
      <c r="H35" s="469" t="s">
        <v>999</v>
      </c>
      <c r="I35" s="451" t="s">
        <v>159</v>
      </c>
      <c r="J35" s="450">
        <v>1260</v>
      </c>
      <c r="K35" s="489">
        <f t="shared" si="2"/>
        <v>50.4</v>
      </c>
      <c r="L35" s="490">
        <f t="shared" si="3"/>
        <v>50.4</v>
      </c>
      <c r="M35" s="492">
        <v>50.4</v>
      </c>
      <c r="N35" s="492"/>
      <c r="O35" s="492"/>
      <c r="P35" s="450"/>
      <c r="Q35" s="450"/>
      <c r="R35" s="450"/>
      <c r="S35" s="450"/>
      <c r="T35" s="450"/>
      <c r="U35" s="451" t="s">
        <v>475</v>
      </c>
      <c r="V35" s="516" t="s">
        <v>998</v>
      </c>
      <c r="W35" s="451" t="s">
        <v>1000</v>
      </c>
      <c r="X35" s="520" t="s">
        <v>1001</v>
      </c>
      <c r="Y35" s="466" t="s">
        <v>972</v>
      </c>
      <c r="Z35" s="479" t="s">
        <v>973</v>
      </c>
      <c r="AA35" s="533"/>
    </row>
    <row r="36" s="429" customFormat="1" ht="270" customHeight="1" spans="1:27">
      <c r="A36" s="449">
        <v>29</v>
      </c>
      <c r="B36" s="466" t="s">
        <v>1002</v>
      </c>
      <c r="C36" s="456" t="s">
        <v>1003</v>
      </c>
      <c r="D36" s="456" t="s">
        <v>31</v>
      </c>
      <c r="E36" s="456" t="s">
        <v>156</v>
      </c>
      <c r="F36" s="456" t="s">
        <v>33</v>
      </c>
      <c r="G36" s="456" t="s">
        <v>992</v>
      </c>
      <c r="H36" s="469" t="s">
        <v>1004</v>
      </c>
      <c r="I36" s="451" t="s">
        <v>159</v>
      </c>
      <c r="J36" s="450">
        <v>19174</v>
      </c>
      <c r="K36" s="489">
        <f t="shared" si="2"/>
        <v>575.22</v>
      </c>
      <c r="L36" s="490">
        <f t="shared" si="3"/>
        <v>575.22</v>
      </c>
      <c r="M36" s="497">
        <v>575.22</v>
      </c>
      <c r="N36" s="492"/>
      <c r="O36" s="492"/>
      <c r="P36" s="450"/>
      <c r="Q36" s="450"/>
      <c r="R36" s="450"/>
      <c r="S36" s="450"/>
      <c r="T36" s="450"/>
      <c r="U36" s="451" t="s">
        <v>1005</v>
      </c>
      <c r="V36" s="519" t="s">
        <v>992</v>
      </c>
      <c r="W36" s="451" t="s">
        <v>1006</v>
      </c>
      <c r="X36" s="520" t="s">
        <v>1007</v>
      </c>
      <c r="Y36" s="466" t="s">
        <v>972</v>
      </c>
      <c r="Z36" s="479" t="s">
        <v>973</v>
      </c>
      <c r="AA36" s="533"/>
    </row>
    <row r="37" s="429" customFormat="1" ht="270" customHeight="1" spans="1:27">
      <c r="A37" s="449">
        <v>30</v>
      </c>
      <c r="B37" s="466" t="s">
        <v>1008</v>
      </c>
      <c r="C37" s="456" t="s">
        <v>1009</v>
      </c>
      <c r="D37" s="456" t="s">
        <v>31</v>
      </c>
      <c r="E37" s="456" t="s">
        <v>156</v>
      </c>
      <c r="F37" s="456" t="s">
        <v>33</v>
      </c>
      <c r="G37" s="456" t="s">
        <v>1010</v>
      </c>
      <c r="H37" s="469" t="s">
        <v>1011</v>
      </c>
      <c r="I37" s="451" t="s">
        <v>1012</v>
      </c>
      <c r="J37" s="450">
        <v>22133.86</v>
      </c>
      <c r="K37" s="489">
        <f t="shared" si="2"/>
        <v>110.6693</v>
      </c>
      <c r="L37" s="490">
        <f t="shared" si="3"/>
        <v>110.6693</v>
      </c>
      <c r="M37" s="497">
        <v>110.6693</v>
      </c>
      <c r="N37" s="492"/>
      <c r="O37" s="492"/>
      <c r="P37" s="450"/>
      <c r="Q37" s="450"/>
      <c r="R37" s="450"/>
      <c r="S37" s="450"/>
      <c r="T37" s="450"/>
      <c r="U37" s="451" t="s">
        <v>1005</v>
      </c>
      <c r="V37" s="451" t="s">
        <v>1010</v>
      </c>
      <c r="W37" s="451" t="s">
        <v>1013</v>
      </c>
      <c r="X37" s="520" t="s">
        <v>1014</v>
      </c>
      <c r="Y37" s="466" t="s">
        <v>972</v>
      </c>
      <c r="Z37" s="479" t="s">
        <v>973</v>
      </c>
      <c r="AA37" s="533"/>
    </row>
    <row r="38" s="429" customFormat="1" ht="322" customHeight="1" spans="1:27">
      <c r="A38" s="449">
        <v>31</v>
      </c>
      <c r="B38" s="466" t="s">
        <v>1015</v>
      </c>
      <c r="C38" s="456" t="s">
        <v>1016</v>
      </c>
      <c r="D38" s="456" t="s">
        <v>31</v>
      </c>
      <c r="E38" s="456" t="s">
        <v>156</v>
      </c>
      <c r="F38" s="456" t="s">
        <v>33</v>
      </c>
      <c r="G38" s="456" t="s">
        <v>181</v>
      </c>
      <c r="H38" s="469" t="s">
        <v>1017</v>
      </c>
      <c r="I38" s="451" t="s">
        <v>159</v>
      </c>
      <c r="J38" s="450">
        <v>548</v>
      </c>
      <c r="K38" s="489">
        <f t="shared" si="2"/>
        <v>1.918</v>
      </c>
      <c r="L38" s="490">
        <f t="shared" si="3"/>
        <v>1.918</v>
      </c>
      <c r="M38" s="497">
        <v>1.918</v>
      </c>
      <c r="N38" s="492"/>
      <c r="O38" s="492"/>
      <c r="P38" s="450"/>
      <c r="Q38" s="450"/>
      <c r="R38" s="450"/>
      <c r="S38" s="450"/>
      <c r="T38" s="450"/>
      <c r="U38" s="451" t="s">
        <v>1005</v>
      </c>
      <c r="V38" s="451" t="s">
        <v>181</v>
      </c>
      <c r="W38" s="451" t="s">
        <v>1018</v>
      </c>
      <c r="X38" s="520" t="s">
        <v>1019</v>
      </c>
      <c r="Y38" s="466" t="s">
        <v>972</v>
      </c>
      <c r="Z38" s="479" t="s">
        <v>973</v>
      </c>
      <c r="AA38" s="533"/>
    </row>
    <row r="39" s="429" customFormat="1" ht="270" customHeight="1" spans="1:27">
      <c r="A39" s="449">
        <v>32</v>
      </c>
      <c r="B39" s="466" t="s">
        <v>1020</v>
      </c>
      <c r="C39" s="456" t="s">
        <v>1021</v>
      </c>
      <c r="D39" s="456" t="s">
        <v>31</v>
      </c>
      <c r="E39" s="456" t="s">
        <v>156</v>
      </c>
      <c r="F39" s="456" t="s">
        <v>33</v>
      </c>
      <c r="G39" s="456" t="s">
        <v>1022</v>
      </c>
      <c r="H39" s="464" t="s">
        <v>1023</v>
      </c>
      <c r="I39" s="451" t="s">
        <v>159</v>
      </c>
      <c r="J39" s="450">
        <v>13954</v>
      </c>
      <c r="K39" s="489">
        <f t="shared" si="2"/>
        <v>25.931</v>
      </c>
      <c r="L39" s="490">
        <f t="shared" si="3"/>
        <v>25.931</v>
      </c>
      <c r="M39" s="492">
        <v>25.931</v>
      </c>
      <c r="N39" s="492"/>
      <c r="O39" s="492"/>
      <c r="P39" s="450"/>
      <c r="Q39" s="450"/>
      <c r="R39" s="450"/>
      <c r="S39" s="450"/>
      <c r="T39" s="450"/>
      <c r="U39" s="451" t="s">
        <v>1005</v>
      </c>
      <c r="V39" s="456" t="s">
        <v>1022</v>
      </c>
      <c r="W39" s="451" t="s">
        <v>1024</v>
      </c>
      <c r="X39" s="513" t="s">
        <v>1025</v>
      </c>
      <c r="Y39" s="466" t="s">
        <v>972</v>
      </c>
      <c r="Z39" s="479" t="s">
        <v>973</v>
      </c>
      <c r="AA39" s="533"/>
    </row>
    <row r="40" s="429" customFormat="1" ht="304" customHeight="1" spans="1:27">
      <c r="A40" s="449">
        <v>33</v>
      </c>
      <c r="B40" s="466" t="s">
        <v>1026</v>
      </c>
      <c r="C40" s="456" t="s">
        <v>1027</v>
      </c>
      <c r="D40" s="456" t="s">
        <v>31</v>
      </c>
      <c r="E40" s="456" t="s">
        <v>156</v>
      </c>
      <c r="F40" s="456" t="s">
        <v>33</v>
      </c>
      <c r="G40" s="451" t="s">
        <v>1022</v>
      </c>
      <c r="H40" s="469" t="s">
        <v>1028</v>
      </c>
      <c r="I40" s="451" t="s">
        <v>1029</v>
      </c>
      <c r="J40" s="450">
        <v>12223</v>
      </c>
      <c r="K40" s="489">
        <f t="shared" si="2"/>
        <v>5.8579</v>
      </c>
      <c r="L40" s="490">
        <f t="shared" si="3"/>
        <v>5.8579</v>
      </c>
      <c r="M40" s="497">
        <v>5.8579</v>
      </c>
      <c r="N40" s="492"/>
      <c r="O40" s="492"/>
      <c r="P40" s="450"/>
      <c r="Q40" s="450"/>
      <c r="R40" s="450"/>
      <c r="S40" s="450"/>
      <c r="T40" s="450"/>
      <c r="U40" s="451" t="s">
        <v>1005</v>
      </c>
      <c r="V40" s="451" t="s">
        <v>1022</v>
      </c>
      <c r="W40" s="451" t="s">
        <v>1024</v>
      </c>
      <c r="X40" s="520" t="s">
        <v>1030</v>
      </c>
      <c r="Y40" s="466" t="s">
        <v>972</v>
      </c>
      <c r="Z40" s="479" t="s">
        <v>973</v>
      </c>
      <c r="AA40" s="533"/>
    </row>
    <row r="41" s="429" customFormat="1" ht="357" customHeight="1" spans="1:27">
      <c r="A41" s="449">
        <v>34</v>
      </c>
      <c r="B41" s="466" t="s">
        <v>1031</v>
      </c>
      <c r="C41" s="456" t="s">
        <v>1032</v>
      </c>
      <c r="D41" s="456" t="s">
        <v>31</v>
      </c>
      <c r="E41" s="456" t="s">
        <v>156</v>
      </c>
      <c r="F41" s="456" t="s">
        <v>33</v>
      </c>
      <c r="G41" s="451" t="s">
        <v>992</v>
      </c>
      <c r="H41" s="469" t="s">
        <v>1033</v>
      </c>
      <c r="I41" s="451" t="s">
        <v>136</v>
      </c>
      <c r="J41" s="450">
        <v>11707</v>
      </c>
      <c r="K41" s="489">
        <f t="shared" si="2"/>
        <v>1170.7</v>
      </c>
      <c r="L41" s="490">
        <f t="shared" si="3"/>
        <v>1170.7</v>
      </c>
      <c r="M41" s="492">
        <v>1170.7</v>
      </c>
      <c r="N41" s="492"/>
      <c r="O41" s="492"/>
      <c r="P41" s="450"/>
      <c r="Q41" s="450"/>
      <c r="R41" s="450"/>
      <c r="S41" s="450"/>
      <c r="T41" s="450"/>
      <c r="U41" s="451" t="s">
        <v>1005</v>
      </c>
      <c r="V41" s="451" t="s">
        <v>992</v>
      </c>
      <c r="W41" s="451" t="s">
        <v>994</v>
      </c>
      <c r="X41" s="520" t="s">
        <v>1034</v>
      </c>
      <c r="Y41" s="466" t="s">
        <v>972</v>
      </c>
      <c r="Z41" s="479" t="s">
        <v>973</v>
      </c>
      <c r="AA41" s="533"/>
    </row>
    <row r="42" s="430" customFormat="1" ht="270" customHeight="1" spans="1:27">
      <c r="A42" s="449">
        <v>35</v>
      </c>
      <c r="B42" s="466" t="s">
        <v>1035</v>
      </c>
      <c r="C42" s="456" t="s">
        <v>1036</v>
      </c>
      <c r="D42" s="456" t="s">
        <v>31</v>
      </c>
      <c r="E42" s="456" t="s">
        <v>278</v>
      </c>
      <c r="F42" s="456" t="s">
        <v>33</v>
      </c>
      <c r="G42" s="456" t="s">
        <v>992</v>
      </c>
      <c r="H42" s="457" t="s">
        <v>1037</v>
      </c>
      <c r="I42" s="451" t="s">
        <v>281</v>
      </c>
      <c r="J42" s="450">
        <v>60251.02</v>
      </c>
      <c r="K42" s="489">
        <f t="shared" si="2"/>
        <v>895.1208</v>
      </c>
      <c r="L42" s="490">
        <f t="shared" si="3"/>
        <v>895.1208</v>
      </c>
      <c r="M42" s="497">
        <v>895.1208</v>
      </c>
      <c r="N42" s="492"/>
      <c r="O42" s="492"/>
      <c r="P42" s="450"/>
      <c r="Q42" s="450"/>
      <c r="R42" s="450"/>
      <c r="S42" s="450"/>
      <c r="T42" s="450"/>
      <c r="U42" s="451" t="s">
        <v>283</v>
      </c>
      <c r="V42" s="451" t="s">
        <v>992</v>
      </c>
      <c r="W42" s="451" t="s">
        <v>1038</v>
      </c>
      <c r="X42" s="511" t="s">
        <v>1039</v>
      </c>
      <c r="Y42" s="466" t="s">
        <v>972</v>
      </c>
      <c r="Z42" s="456" t="s">
        <v>1040</v>
      </c>
      <c r="AA42" s="534"/>
    </row>
    <row r="43" s="429" customFormat="1" ht="247" customHeight="1" spans="1:27">
      <c r="A43" s="449">
        <v>36</v>
      </c>
      <c r="B43" s="466" t="s">
        <v>1041</v>
      </c>
      <c r="C43" s="456" t="s">
        <v>1042</v>
      </c>
      <c r="D43" s="456" t="s">
        <v>31</v>
      </c>
      <c r="E43" s="456" t="s">
        <v>278</v>
      </c>
      <c r="F43" s="456" t="s">
        <v>33</v>
      </c>
      <c r="G43" s="451" t="s">
        <v>1043</v>
      </c>
      <c r="H43" s="469" t="s">
        <v>1044</v>
      </c>
      <c r="I43" s="451" t="s">
        <v>281</v>
      </c>
      <c r="J43" s="450">
        <v>19453.65</v>
      </c>
      <c r="K43" s="489">
        <f t="shared" si="2"/>
        <v>58.36095</v>
      </c>
      <c r="L43" s="490">
        <f t="shared" si="3"/>
        <v>58.36095</v>
      </c>
      <c r="M43" s="497">
        <v>58.36095</v>
      </c>
      <c r="N43" s="492"/>
      <c r="O43" s="492"/>
      <c r="P43" s="450"/>
      <c r="Q43" s="450"/>
      <c r="R43" s="450"/>
      <c r="S43" s="450"/>
      <c r="T43" s="450"/>
      <c r="U43" s="451" t="s">
        <v>283</v>
      </c>
      <c r="V43" s="451" t="s">
        <v>1043</v>
      </c>
      <c r="W43" s="451" t="s">
        <v>1045</v>
      </c>
      <c r="X43" s="520" t="s">
        <v>1046</v>
      </c>
      <c r="Y43" s="466" t="s">
        <v>972</v>
      </c>
      <c r="Z43" s="479" t="s">
        <v>973</v>
      </c>
      <c r="AA43" s="533"/>
    </row>
    <row r="44" s="430" customFormat="1" ht="229" customHeight="1" spans="1:27">
      <c r="A44" s="449">
        <v>37</v>
      </c>
      <c r="B44" s="466" t="s">
        <v>1047</v>
      </c>
      <c r="C44" s="456" t="s">
        <v>1048</v>
      </c>
      <c r="D44" s="456" t="s">
        <v>31</v>
      </c>
      <c r="E44" s="456" t="s">
        <v>278</v>
      </c>
      <c r="F44" s="456" t="s">
        <v>33</v>
      </c>
      <c r="G44" s="456" t="s">
        <v>181</v>
      </c>
      <c r="H44" s="465" t="s">
        <v>1049</v>
      </c>
      <c r="I44" s="451" t="s">
        <v>281</v>
      </c>
      <c r="J44" s="450">
        <v>878.07</v>
      </c>
      <c r="K44" s="489">
        <f t="shared" si="2"/>
        <v>8.7807</v>
      </c>
      <c r="L44" s="490">
        <f t="shared" si="3"/>
        <v>8.7807</v>
      </c>
      <c r="M44" s="490">
        <v>8.7807</v>
      </c>
      <c r="N44" s="490"/>
      <c r="O44" s="490"/>
      <c r="P44" s="450"/>
      <c r="Q44" s="450"/>
      <c r="R44" s="450"/>
      <c r="S44" s="450"/>
      <c r="T44" s="450"/>
      <c r="U44" s="451" t="s">
        <v>283</v>
      </c>
      <c r="V44" s="451" t="s">
        <v>181</v>
      </c>
      <c r="W44" s="451" t="s">
        <v>901</v>
      </c>
      <c r="X44" s="513" t="s">
        <v>1050</v>
      </c>
      <c r="Y44" s="466" t="s">
        <v>972</v>
      </c>
      <c r="Z44" s="456" t="s">
        <v>1040</v>
      </c>
      <c r="AA44" s="534"/>
    </row>
    <row r="45" s="426" customFormat="1" ht="274" customHeight="1" spans="1:27">
      <c r="A45" s="449">
        <v>38</v>
      </c>
      <c r="B45" s="450" t="s">
        <v>1051</v>
      </c>
      <c r="C45" s="470" t="s">
        <v>1052</v>
      </c>
      <c r="D45" s="452" t="s">
        <v>31</v>
      </c>
      <c r="E45" s="453" t="s">
        <v>1053</v>
      </c>
      <c r="F45" s="453" t="s">
        <v>33</v>
      </c>
      <c r="G45" s="456" t="s">
        <v>1054</v>
      </c>
      <c r="H45" s="457" t="s">
        <v>1055</v>
      </c>
      <c r="I45" s="456" t="s">
        <v>1056</v>
      </c>
      <c r="J45" s="450">
        <f>151+545+10977+235+298+29065</f>
        <v>41271</v>
      </c>
      <c r="K45" s="489">
        <f t="shared" si="2"/>
        <v>81.846</v>
      </c>
      <c r="L45" s="490">
        <f t="shared" si="3"/>
        <v>81.846</v>
      </c>
      <c r="M45" s="490">
        <v>81.846</v>
      </c>
      <c r="N45" s="490"/>
      <c r="O45" s="490"/>
      <c r="P45" s="450"/>
      <c r="Q45" s="450"/>
      <c r="R45" s="450"/>
      <c r="S45" s="450"/>
      <c r="T45" s="450"/>
      <c r="U45" s="456" t="s">
        <v>1057</v>
      </c>
      <c r="V45" s="456" t="s">
        <v>1057</v>
      </c>
      <c r="W45" s="456" t="s">
        <v>1058</v>
      </c>
      <c r="X45" s="511" t="s">
        <v>1059</v>
      </c>
      <c r="Y45" s="450" t="s">
        <v>1060</v>
      </c>
      <c r="Z45" s="456" t="s">
        <v>1061</v>
      </c>
      <c r="AA45" s="450"/>
    </row>
    <row r="46" s="426" customFormat="1" ht="266" customHeight="1" spans="1:27">
      <c r="A46" s="449">
        <v>39</v>
      </c>
      <c r="B46" s="450" t="s">
        <v>1062</v>
      </c>
      <c r="C46" s="470" t="s">
        <v>1063</v>
      </c>
      <c r="D46" s="452" t="s">
        <v>31</v>
      </c>
      <c r="E46" s="453" t="s">
        <v>1053</v>
      </c>
      <c r="F46" s="453" t="s">
        <v>33</v>
      </c>
      <c r="G46" s="456" t="s">
        <v>1064</v>
      </c>
      <c r="H46" s="457" t="s">
        <v>1065</v>
      </c>
      <c r="I46" s="456" t="s">
        <v>281</v>
      </c>
      <c r="J46" s="450">
        <v>21176.06</v>
      </c>
      <c r="K46" s="489">
        <f t="shared" si="2"/>
        <v>169.40848</v>
      </c>
      <c r="L46" s="490">
        <f t="shared" si="3"/>
        <v>169.40848</v>
      </c>
      <c r="M46" s="490">
        <v>169.40848</v>
      </c>
      <c r="N46" s="490"/>
      <c r="O46" s="490"/>
      <c r="P46" s="450"/>
      <c r="Q46" s="450"/>
      <c r="R46" s="450"/>
      <c r="S46" s="450"/>
      <c r="T46" s="450"/>
      <c r="U46" s="456" t="s">
        <v>1057</v>
      </c>
      <c r="V46" s="456" t="s">
        <v>1057</v>
      </c>
      <c r="W46" s="456" t="s">
        <v>1058</v>
      </c>
      <c r="X46" s="511" t="s">
        <v>1066</v>
      </c>
      <c r="Y46" s="450" t="s">
        <v>1060</v>
      </c>
      <c r="Z46" s="456" t="s">
        <v>1061</v>
      </c>
      <c r="AA46" s="450"/>
    </row>
    <row r="47" s="426" customFormat="1" ht="341" customHeight="1" spans="1:27">
      <c r="A47" s="449">
        <v>40</v>
      </c>
      <c r="B47" s="450" t="s">
        <v>1067</v>
      </c>
      <c r="C47" s="470" t="s">
        <v>1068</v>
      </c>
      <c r="D47" s="452" t="s">
        <v>31</v>
      </c>
      <c r="E47" s="453" t="s">
        <v>1053</v>
      </c>
      <c r="F47" s="453" t="s">
        <v>33</v>
      </c>
      <c r="G47" s="456" t="s">
        <v>1069</v>
      </c>
      <c r="H47" s="464" t="s">
        <v>1070</v>
      </c>
      <c r="I47" s="456" t="s">
        <v>281</v>
      </c>
      <c r="J47" s="450">
        <v>22080.26</v>
      </c>
      <c r="K47" s="489">
        <f t="shared" si="2"/>
        <v>202.85788</v>
      </c>
      <c r="L47" s="490">
        <f t="shared" si="3"/>
        <v>202.85788</v>
      </c>
      <c r="M47" s="490">
        <v>202.85788</v>
      </c>
      <c r="N47" s="490"/>
      <c r="O47" s="490"/>
      <c r="P47" s="450"/>
      <c r="Q47" s="450"/>
      <c r="R47" s="450"/>
      <c r="S47" s="450"/>
      <c r="T47" s="450"/>
      <c r="U47" s="456" t="s">
        <v>1057</v>
      </c>
      <c r="V47" s="456" t="s">
        <v>1057</v>
      </c>
      <c r="W47" s="456" t="s">
        <v>1058</v>
      </c>
      <c r="X47" s="511" t="s">
        <v>1071</v>
      </c>
      <c r="Y47" s="450" t="s">
        <v>1060</v>
      </c>
      <c r="Z47" s="456" t="s">
        <v>1061</v>
      </c>
      <c r="AA47" s="450"/>
    </row>
    <row r="48" s="426" customFormat="1" ht="341" customHeight="1" spans="1:27">
      <c r="A48" s="449">
        <v>41</v>
      </c>
      <c r="B48" s="471" t="s">
        <v>1072</v>
      </c>
      <c r="C48" s="472" t="s">
        <v>1073</v>
      </c>
      <c r="D48" s="472" t="s">
        <v>31</v>
      </c>
      <c r="E48" s="472" t="s">
        <v>1074</v>
      </c>
      <c r="F48" s="472" t="s">
        <v>385</v>
      </c>
      <c r="G48" s="473" t="s">
        <v>1075</v>
      </c>
      <c r="H48" s="462" t="s">
        <v>1076</v>
      </c>
      <c r="I48" s="456" t="s">
        <v>359</v>
      </c>
      <c r="J48" s="450">
        <v>35</v>
      </c>
      <c r="K48" s="489">
        <f t="shared" si="2"/>
        <v>395</v>
      </c>
      <c r="L48" s="490">
        <f t="shared" si="3"/>
        <v>0</v>
      </c>
      <c r="M48" s="490"/>
      <c r="N48" s="490"/>
      <c r="O48" s="490"/>
      <c r="P48" s="450"/>
      <c r="Q48" s="450"/>
      <c r="R48" s="450"/>
      <c r="S48" s="450"/>
      <c r="T48" s="450">
        <v>395</v>
      </c>
      <c r="U48" s="456" t="s">
        <v>1077</v>
      </c>
      <c r="V48" s="521" t="s">
        <v>1077</v>
      </c>
      <c r="W48" s="521" t="s">
        <v>1078</v>
      </c>
      <c r="X48" s="522" t="s">
        <v>1079</v>
      </c>
      <c r="Y48" s="450" t="s">
        <v>1080</v>
      </c>
      <c r="Z48" s="456" t="s">
        <v>1081</v>
      </c>
      <c r="AA48" s="450"/>
    </row>
    <row r="49" s="426" customFormat="1" ht="341" customHeight="1" spans="1:27">
      <c r="A49" s="449">
        <v>42</v>
      </c>
      <c r="B49" s="450" t="s">
        <v>1082</v>
      </c>
      <c r="C49" s="470" t="s">
        <v>1083</v>
      </c>
      <c r="D49" s="452" t="s">
        <v>31</v>
      </c>
      <c r="E49" s="453" t="s">
        <v>1084</v>
      </c>
      <c r="F49" s="453" t="s">
        <v>33</v>
      </c>
      <c r="G49" s="456" t="s">
        <v>992</v>
      </c>
      <c r="H49" s="464" t="s">
        <v>1085</v>
      </c>
      <c r="I49" s="456" t="s">
        <v>48</v>
      </c>
      <c r="J49" s="450">
        <v>10663</v>
      </c>
      <c r="K49" s="489">
        <f t="shared" si="2"/>
        <v>368.93</v>
      </c>
      <c r="L49" s="490">
        <f t="shared" si="3"/>
        <v>368.93</v>
      </c>
      <c r="M49" s="498">
        <v>368.93</v>
      </c>
      <c r="N49" s="490"/>
      <c r="O49" s="490"/>
      <c r="P49" s="450"/>
      <c r="Q49" s="450"/>
      <c r="R49" s="450"/>
      <c r="S49" s="450"/>
      <c r="T49" s="450"/>
      <c r="U49" s="456" t="s">
        <v>283</v>
      </c>
      <c r="V49" s="456" t="s">
        <v>1086</v>
      </c>
      <c r="W49" s="456" t="s">
        <v>1087</v>
      </c>
      <c r="X49" s="511" t="s">
        <v>1088</v>
      </c>
      <c r="Y49" s="450" t="s">
        <v>1080</v>
      </c>
      <c r="Z49" s="456" t="s">
        <v>1081</v>
      </c>
      <c r="AA49" s="450"/>
    </row>
    <row r="50" s="422" customFormat="1" ht="61" customHeight="1" spans="1:27">
      <c r="A50" s="445" t="s">
        <v>1089</v>
      </c>
      <c r="B50" s="360" t="s">
        <v>667</v>
      </c>
      <c r="C50" s="360"/>
      <c r="D50" s="360"/>
      <c r="E50" s="360"/>
      <c r="F50" s="360"/>
      <c r="G50" s="360"/>
      <c r="H50" s="360"/>
      <c r="I50" s="444"/>
      <c r="J50" s="499"/>
      <c r="K50" s="500">
        <f t="shared" ref="K50:T50" si="4">SUM(K51:K56)</f>
        <v>4428.184</v>
      </c>
      <c r="L50" s="500">
        <f t="shared" si="4"/>
        <v>4377.184</v>
      </c>
      <c r="M50" s="500">
        <f t="shared" si="4"/>
        <v>4377.184</v>
      </c>
      <c r="N50" s="501">
        <f t="shared" si="4"/>
        <v>0</v>
      </c>
      <c r="O50" s="500">
        <f t="shared" si="4"/>
        <v>0</v>
      </c>
      <c r="P50" s="500">
        <f t="shared" si="4"/>
        <v>0</v>
      </c>
      <c r="Q50" s="500">
        <f t="shared" si="4"/>
        <v>0</v>
      </c>
      <c r="R50" s="500">
        <f t="shared" si="4"/>
        <v>0</v>
      </c>
      <c r="S50" s="500">
        <f t="shared" si="4"/>
        <v>0</v>
      </c>
      <c r="T50" s="500">
        <f t="shared" si="4"/>
        <v>51</v>
      </c>
      <c r="U50" s="499"/>
      <c r="V50" s="499"/>
      <c r="W50" s="523"/>
      <c r="X50" s="524"/>
      <c r="Y50" s="524"/>
      <c r="Z50" s="524"/>
      <c r="AA50" s="524"/>
    </row>
    <row r="51" s="131" customFormat="1" ht="225" customHeight="1" spans="1:27">
      <c r="A51" s="449">
        <v>43</v>
      </c>
      <c r="B51" s="143" t="s">
        <v>63</v>
      </c>
      <c r="C51" s="143" t="s">
        <v>668</v>
      </c>
      <c r="D51" s="143" t="s">
        <v>669</v>
      </c>
      <c r="E51" s="143" t="s">
        <v>670</v>
      </c>
      <c r="F51" s="143" t="s">
        <v>56</v>
      </c>
      <c r="G51" s="451" t="s">
        <v>67</v>
      </c>
      <c r="H51" s="469" t="s">
        <v>1090</v>
      </c>
      <c r="I51" s="143" t="s">
        <v>672</v>
      </c>
      <c r="J51" s="143">
        <v>100</v>
      </c>
      <c r="K51" s="489">
        <f>SUM(L51,S51,T51)</f>
        <v>194.4</v>
      </c>
      <c r="L51" s="490">
        <f>SUM(M51:R51)</f>
        <v>194.4</v>
      </c>
      <c r="M51" s="498">
        <v>194.4</v>
      </c>
      <c r="N51" s="498"/>
      <c r="O51" s="502"/>
      <c r="P51" s="143"/>
      <c r="Q51" s="143"/>
      <c r="R51" s="143"/>
      <c r="S51" s="143"/>
      <c r="T51" s="143"/>
      <c r="U51" s="143" t="s">
        <v>673</v>
      </c>
      <c r="V51" s="143" t="s">
        <v>673</v>
      </c>
      <c r="W51" s="143" t="s">
        <v>674</v>
      </c>
      <c r="X51" s="525" t="s">
        <v>1091</v>
      </c>
      <c r="Y51" s="146" t="s">
        <v>427</v>
      </c>
      <c r="Z51" s="535" t="s">
        <v>1092</v>
      </c>
      <c r="AA51" s="143"/>
    </row>
    <row r="52" s="131" customFormat="1" ht="253" customHeight="1" spans="1:27">
      <c r="A52" s="449">
        <v>44</v>
      </c>
      <c r="B52" s="143" t="s">
        <v>73</v>
      </c>
      <c r="C52" s="143" t="s">
        <v>1093</v>
      </c>
      <c r="D52" s="143" t="s">
        <v>669</v>
      </c>
      <c r="E52" s="143" t="s">
        <v>675</v>
      </c>
      <c r="F52" s="143" t="s">
        <v>56</v>
      </c>
      <c r="G52" s="143" t="s">
        <v>676</v>
      </c>
      <c r="H52" s="474" t="s">
        <v>1094</v>
      </c>
      <c r="I52" s="143" t="s">
        <v>672</v>
      </c>
      <c r="J52" s="143">
        <v>6933</v>
      </c>
      <c r="K52" s="489">
        <f>SUM(L52,S52,T52)</f>
        <v>592.08</v>
      </c>
      <c r="L52" s="490">
        <f>SUM(M52:R52)</f>
        <v>541.08</v>
      </c>
      <c r="M52" s="142">
        <v>541.08</v>
      </c>
      <c r="N52" s="142"/>
      <c r="O52" s="143"/>
      <c r="P52" s="143"/>
      <c r="Q52" s="143"/>
      <c r="R52" s="143"/>
      <c r="S52" s="143"/>
      <c r="T52" s="143">
        <v>51</v>
      </c>
      <c r="U52" s="143" t="s">
        <v>673</v>
      </c>
      <c r="V52" s="143" t="s">
        <v>673</v>
      </c>
      <c r="W52" s="143" t="s">
        <v>674</v>
      </c>
      <c r="X52" s="526" t="s">
        <v>1095</v>
      </c>
      <c r="Y52" s="146" t="s">
        <v>427</v>
      </c>
      <c r="Z52" s="535" t="s">
        <v>1092</v>
      </c>
      <c r="AA52" s="143"/>
    </row>
    <row r="53" s="131" customFormat="1" ht="303" customHeight="1" spans="1:27">
      <c r="A53" s="449">
        <v>45</v>
      </c>
      <c r="B53" s="143" t="s">
        <v>81</v>
      </c>
      <c r="C53" s="475" t="s">
        <v>82</v>
      </c>
      <c r="D53" s="146" t="s">
        <v>669</v>
      </c>
      <c r="E53" s="143" t="s">
        <v>670</v>
      </c>
      <c r="F53" s="476" t="s">
        <v>56</v>
      </c>
      <c r="G53" s="456" t="s">
        <v>76</v>
      </c>
      <c r="H53" s="460" t="s">
        <v>1096</v>
      </c>
      <c r="I53" s="143" t="s">
        <v>672</v>
      </c>
      <c r="J53" s="143">
        <v>1186</v>
      </c>
      <c r="K53" s="489">
        <f t="shared" ref="K53:K58" si="5">SUM(L53,S53,T53)</f>
        <v>1423.2</v>
      </c>
      <c r="L53" s="490">
        <f t="shared" ref="L53:L58" si="6">SUM(M53:R53)</f>
        <v>1423.2</v>
      </c>
      <c r="M53" s="498">
        <v>1423.2</v>
      </c>
      <c r="N53" s="498"/>
      <c r="O53" s="502"/>
      <c r="P53" s="143"/>
      <c r="Q53" s="143"/>
      <c r="R53" s="143"/>
      <c r="S53" s="143"/>
      <c r="T53" s="143"/>
      <c r="U53" s="146" t="s">
        <v>679</v>
      </c>
      <c r="V53" s="146" t="s">
        <v>679</v>
      </c>
      <c r="W53" s="146" t="s">
        <v>680</v>
      </c>
      <c r="X53" s="527" t="s">
        <v>1097</v>
      </c>
      <c r="Y53" s="146" t="s">
        <v>427</v>
      </c>
      <c r="Z53" s="535" t="s">
        <v>1092</v>
      </c>
      <c r="AA53" s="143"/>
    </row>
    <row r="54" s="131" customFormat="1" ht="217" customHeight="1" spans="1:27">
      <c r="A54" s="449">
        <v>46</v>
      </c>
      <c r="B54" s="143" t="s">
        <v>87</v>
      </c>
      <c r="C54" s="475" t="s">
        <v>682</v>
      </c>
      <c r="D54" s="146" t="s">
        <v>669</v>
      </c>
      <c r="E54" s="146" t="s">
        <v>683</v>
      </c>
      <c r="F54" s="477" t="s">
        <v>56</v>
      </c>
      <c r="G54" s="456" t="s">
        <v>45</v>
      </c>
      <c r="H54" s="458" t="s">
        <v>1098</v>
      </c>
      <c r="I54" s="150" t="s">
        <v>69</v>
      </c>
      <c r="J54" s="143">
        <v>494</v>
      </c>
      <c r="K54" s="489">
        <f t="shared" si="5"/>
        <v>24.7</v>
      </c>
      <c r="L54" s="490">
        <f t="shared" si="6"/>
        <v>24.7</v>
      </c>
      <c r="M54" s="498">
        <v>24.7</v>
      </c>
      <c r="N54" s="498"/>
      <c r="O54" s="502"/>
      <c r="P54" s="143"/>
      <c r="Q54" s="143"/>
      <c r="R54" s="143"/>
      <c r="S54" s="143"/>
      <c r="T54" s="143"/>
      <c r="U54" s="147" t="s">
        <v>283</v>
      </c>
      <c r="V54" s="147" t="s">
        <v>283</v>
      </c>
      <c r="W54" s="146" t="s">
        <v>1099</v>
      </c>
      <c r="X54" s="527" t="s">
        <v>1100</v>
      </c>
      <c r="Y54" s="146" t="s">
        <v>427</v>
      </c>
      <c r="Z54" s="535" t="s">
        <v>1092</v>
      </c>
      <c r="AA54" s="143"/>
    </row>
    <row r="55" s="131" customFormat="1" ht="271" customHeight="1" spans="1:27">
      <c r="A55" s="449">
        <v>47</v>
      </c>
      <c r="B55" s="143" t="s">
        <v>95</v>
      </c>
      <c r="C55" s="475" t="s">
        <v>855</v>
      </c>
      <c r="D55" s="146" t="s">
        <v>669</v>
      </c>
      <c r="E55" s="146" t="s">
        <v>670</v>
      </c>
      <c r="F55" s="146" t="s">
        <v>56</v>
      </c>
      <c r="G55" s="456" t="s">
        <v>76</v>
      </c>
      <c r="H55" s="457" t="s">
        <v>1101</v>
      </c>
      <c r="I55" s="143" t="s">
        <v>672</v>
      </c>
      <c r="J55" s="143">
        <v>300</v>
      </c>
      <c r="K55" s="489">
        <f t="shared" si="5"/>
        <v>291.6</v>
      </c>
      <c r="L55" s="490">
        <f t="shared" si="6"/>
        <v>291.6</v>
      </c>
      <c r="M55" s="498">
        <v>291.6</v>
      </c>
      <c r="N55" s="502"/>
      <c r="O55" s="502"/>
      <c r="P55" s="143"/>
      <c r="Q55" s="143"/>
      <c r="R55" s="143"/>
      <c r="S55" s="143"/>
      <c r="T55" s="143"/>
      <c r="U55" s="147" t="s">
        <v>283</v>
      </c>
      <c r="V55" s="147" t="s">
        <v>1102</v>
      </c>
      <c r="W55" s="146" t="s">
        <v>1103</v>
      </c>
      <c r="X55" s="528" t="s">
        <v>1104</v>
      </c>
      <c r="Y55" s="146" t="s">
        <v>427</v>
      </c>
      <c r="Z55" s="535" t="s">
        <v>1092</v>
      </c>
      <c r="AA55" s="143"/>
    </row>
    <row r="56" s="431" customFormat="1" ht="270" customHeight="1" spans="1:27">
      <c r="A56" s="449">
        <v>48</v>
      </c>
      <c r="B56" s="146" t="s">
        <v>1105</v>
      </c>
      <c r="C56" s="146" t="s">
        <v>1106</v>
      </c>
      <c r="D56" s="146" t="s">
        <v>669</v>
      </c>
      <c r="E56" s="146" t="s">
        <v>670</v>
      </c>
      <c r="F56" s="146" t="s">
        <v>56</v>
      </c>
      <c r="G56" s="456" t="s">
        <v>76</v>
      </c>
      <c r="H56" s="457" t="s">
        <v>1107</v>
      </c>
      <c r="I56" s="143" t="s">
        <v>672</v>
      </c>
      <c r="J56" s="143">
        <v>1957</v>
      </c>
      <c r="K56" s="489">
        <f t="shared" si="5"/>
        <v>1902.204</v>
      </c>
      <c r="L56" s="490">
        <f t="shared" si="6"/>
        <v>1902.204</v>
      </c>
      <c r="M56" s="498">
        <v>1902.204</v>
      </c>
      <c r="N56" s="498"/>
      <c r="O56" s="498"/>
      <c r="P56" s="143"/>
      <c r="Q56" s="143"/>
      <c r="R56" s="143"/>
      <c r="S56" s="143"/>
      <c r="T56" s="143"/>
      <c r="U56" s="143" t="s">
        <v>673</v>
      </c>
      <c r="V56" s="143" t="s">
        <v>673</v>
      </c>
      <c r="W56" s="143" t="s">
        <v>674</v>
      </c>
      <c r="X56" s="525" t="s">
        <v>1108</v>
      </c>
      <c r="Y56" s="146" t="s">
        <v>972</v>
      </c>
      <c r="Z56" s="535" t="s">
        <v>1109</v>
      </c>
      <c r="AA56" s="524"/>
    </row>
    <row r="57" s="431" customFormat="1" ht="98" customHeight="1" spans="1:27">
      <c r="A57" s="445" t="s">
        <v>1110</v>
      </c>
      <c r="B57" s="360" t="s">
        <v>689</v>
      </c>
      <c r="C57" s="360"/>
      <c r="D57" s="360"/>
      <c r="E57" s="360"/>
      <c r="F57" s="360"/>
      <c r="G57" s="360"/>
      <c r="H57" s="444"/>
      <c r="I57" s="444"/>
      <c r="J57" s="499"/>
      <c r="K57" s="500">
        <f>SUM(K58:K82)</f>
        <v>18639.397551</v>
      </c>
      <c r="L57" s="500">
        <f>SUM(L58:L82)</f>
        <v>12073.128578</v>
      </c>
      <c r="M57" s="500">
        <f t="shared" ref="L57:T57" si="7">SUM(M58:M82)</f>
        <v>9557.855551</v>
      </c>
      <c r="N57" s="503">
        <f t="shared" si="7"/>
        <v>1861</v>
      </c>
      <c r="O57" s="500">
        <f t="shared" si="7"/>
        <v>212.273027</v>
      </c>
      <c r="P57" s="500">
        <f t="shared" si="7"/>
        <v>0</v>
      </c>
      <c r="Q57" s="500">
        <f t="shared" si="7"/>
        <v>442</v>
      </c>
      <c r="R57" s="500">
        <f t="shared" si="7"/>
        <v>0</v>
      </c>
      <c r="S57" s="500">
        <f t="shared" si="7"/>
        <v>6000</v>
      </c>
      <c r="T57" s="500">
        <f t="shared" si="7"/>
        <v>566.268973</v>
      </c>
      <c r="U57" s="360"/>
      <c r="V57" s="360"/>
      <c r="W57" s="523"/>
      <c r="X57" s="524"/>
      <c r="Y57" s="524"/>
      <c r="Z57" s="524"/>
      <c r="AA57" s="524"/>
    </row>
    <row r="58" s="131" customFormat="1" ht="273" customHeight="1" spans="1:27">
      <c r="A58" s="449">
        <v>49</v>
      </c>
      <c r="B58" s="143" t="s">
        <v>102</v>
      </c>
      <c r="C58" s="478" t="s">
        <v>103</v>
      </c>
      <c r="D58" s="146" t="s">
        <v>420</v>
      </c>
      <c r="E58" s="145" t="s">
        <v>690</v>
      </c>
      <c r="F58" s="146" t="s">
        <v>56</v>
      </c>
      <c r="G58" s="479" t="s">
        <v>1111</v>
      </c>
      <c r="H58" s="458" t="s">
        <v>1112</v>
      </c>
      <c r="I58" s="143" t="s">
        <v>544</v>
      </c>
      <c r="J58" s="143">
        <v>864</v>
      </c>
      <c r="K58" s="489">
        <f t="shared" si="5"/>
        <v>77.76</v>
      </c>
      <c r="L58" s="490">
        <f t="shared" si="6"/>
        <v>77.76</v>
      </c>
      <c r="M58" s="502">
        <v>77.76</v>
      </c>
      <c r="N58" s="502"/>
      <c r="O58" s="502"/>
      <c r="P58" s="502"/>
      <c r="Q58" s="502"/>
      <c r="R58" s="143"/>
      <c r="S58" s="143"/>
      <c r="T58" s="143"/>
      <c r="U58" s="146" t="s">
        <v>691</v>
      </c>
      <c r="V58" s="146" t="s">
        <v>691</v>
      </c>
      <c r="W58" s="146" t="s">
        <v>692</v>
      </c>
      <c r="X58" s="527" t="s">
        <v>1113</v>
      </c>
      <c r="Y58" s="146" t="s">
        <v>427</v>
      </c>
      <c r="Z58" s="535" t="s">
        <v>1092</v>
      </c>
      <c r="AA58" s="143"/>
    </row>
    <row r="59" s="131" customFormat="1" ht="170" customHeight="1" spans="1:27">
      <c r="A59" s="449">
        <v>50</v>
      </c>
      <c r="B59" s="143" t="s">
        <v>130</v>
      </c>
      <c r="C59" s="476" t="s">
        <v>131</v>
      </c>
      <c r="D59" s="476" t="s">
        <v>420</v>
      </c>
      <c r="E59" s="143" t="s">
        <v>693</v>
      </c>
      <c r="F59" s="143" t="s">
        <v>56</v>
      </c>
      <c r="G59" s="456" t="s">
        <v>1114</v>
      </c>
      <c r="H59" s="464" t="s">
        <v>1115</v>
      </c>
      <c r="I59" s="143" t="s">
        <v>694</v>
      </c>
      <c r="J59" s="142">
        <v>21</v>
      </c>
      <c r="K59" s="489">
        <f t="shared" ref="K59:K82" si="8">SUM(L59,S59,T59)</f>
        <v>251.104</v>
      </c>
      <c r="L59" s="490">
        <f t="shared" ref="L59:L82" si="9">SUM(M59:R59)</f>
        <v>251.104</v>
      </c>
      <c r="M59" s="498">
        <v>251.104</v>
      </c>
      <c r="N59" s="498"/>
      <c r="O59" s="498"/>
      <c r="P59" s="498"/>
      <c r="Q59" s="498"/>
      <c r="R59" s="143"/>
      <c r="S59" s="143">
        <v>0</v>
      </c>
      <c r="T59" s="143"/>
      <c r="U59" s="143" t="s">
        <v>695</v>
      </c>
      <c r="V59" s="143" t="s">
        <v>695</v>
      </c>
      <c r="W59" s="143" t="s">
        <v>696</v>
      </c>
      <c r="X59" s="529" t="s">
        <v>1116</v>
      </c>
      <c r="Y59" s="146" t="s">
        <v>427</v>
      </c>
      <c r="Z59" s="535" t="s">
        <v>1092</v>
      </c>
      <c r="AA59" s="143"/>
    </row>
    <row r="60" s="131" customFormat="1" ht="202" customHeight="1" spans="1:27">
      <c r="A60" s="449">
        <v>51</v>
      </c>
      <c r="B60" s="143" t="s">
        <v>169</v>
      </c>
      <c r="C60" s="143" t="s">
        <v>697</v>
      </c>
      <c r="D60" s="476" t="s">
        <v>420</v>
      </c>
      <c r="E60" s="476" t="s">
        <v>698</v>
      </c>
      <c r="F60" s="143" t="s">
        <v>56</v>
      </c>
      <c r="G60" s="451" t="s">
        <v>1117</v>
      </c>
      <c r="H60" s="454" t="s">
        <v>1118</v>
      </c>
      <c r="I60" s="143" t="s">
        <v>539</v>
      </c>
      <c r="J60" s="143">
        <v>22000</v>
      </c>
      <c r="K60" s="489">
        <f t="shared" si="8"/>
        <v>396</v>
      </c>
      <c r="L60" s="490">
        <f t="shared" si="9"/>
        <v>396</v>
      </c>
      <c r="M60" s="502"/>
      <c r="N60" s="502">
        <v>396</v>
      </c>
      <c r="O60" s="502"/>
      <c r="P60" s="502"/>
      <c r="Q60" s="502"/>
      <c r="R60" s="143"/>
      <c r="S60" s="143"/>
      <c r="T60" s="143"/>
      <c r="U60" s="143" t="s">
        <v>796</v>
      </c>
      <c r="V60" s="143" t="s">
        <v>1119</v>
      </c>
      <c r="W60" s="143" t="s">
        <v>701</v>
      </c>
      <c r="X60" s="527" t="s">
        <v>1120</v>
      </c>
      <c r="Y60" s="146" t="s">
        <v>427</v>
      </c>
      <c r="Z60" s="535" t="s">
        <v>1092</v>
      </c>
      <c r="AA60" s="143"/>
    </row>
    <row r="61" s="131" customFormat="1" ht="217" customHeight="1" spans="1:27">
      <c r="A61" s="449">
        <v>52</v>
      </c>
      <c r="B61" s="143" t="s">
        <v>179</v>
      </c>
      <c r="C61" s="143" t="s">
        <v>702</v>
      </c>
      <c r="D61" s="476" t="s">
        <v>420</v>
      </c>
      <c r="E61" s="476" t="s">
        <v>703</v>
      </c>
      <c r="F61" s="476" t="s">
        <v>56</v>
      </c>
      <c r="G61" s="453" t="s">
        <v>1121</v>
      </c>
      <c r="H61" s="454" t="s">
        <v>1122</v>
      </c>
      <c r="I61" s="146" t="s">
        <v>566</v>
      </c>
      <c r="J61" s="143">
        <f>35.6+8</f>
        <v>43.6</v>
      </c>
      <c r="K61" s="489">
        <f t="shared" si="8"/>
        <v>300</v>
      </c>
      <c r="L61" s="490">
        <f t="shared" si="9"/>
        <v>300</v>
      </c>
      <c r="M61" s="502"/>
      <c r="N61" s="502">
        <v>300</v>
      </c>
      <c r="O61" s="502"/>
      <c r="P61" s="502"/>
      <c r="Q61" s="502"/>
      <c r="R61" s="143"/>
      <c r="S61" s="143"/>
      <c r="T61" s="143"/>
      <c r="U61" s="143" t="s">
        <v>796</v>
      </c>
      <c r="V61" s="143" t="s">
        <v>704</v>
      </c>
      <c r="W61" s="150" t="s">
        <v>1123</v>
      </c>
      <c r="X61" s="527" t="s">
        <v>1124</v>
      </c>
      <c r="Y61" s="146" t="s">
        <v>427</v>
      </c>
      <c r="Z61" s="535" t="s">
        <v>1092</v>
      </c>
      <c r="AA61" s="143"/>
    </row>
    <row r="62" s="131" customFormat="1" ht="217" customHeight="1" spans="1:27">
      <c r="A62" s="449">
        <v>53</v>
      </c>
      <c r="B62" s="143" t="s">
        <v>188</v>
      </c>
      <c r="C62" s="143" t="s">
        <v>707</v>
      </c>
      <c r="D62" s="476" t="s">
        <v>420</v>
      </c>
      <c r="E62" s="476" t="s">
        <v>703</v>
      </c>
      <c r="F62" s="476" t="s">
        <v>56</v>
      </c>
      <c r="G62" s="453" t="s">
        <v>1125</v>
      </c>
      <c r="H62" s="454" t="s">
        <v>1126</v>
      </c>
      <c r="I62" s="146" t="s">
        <v>566</v>
      </c>
      <c r="J62" s="143">
        <v>4.85</v>
      </c>
      <c r="K62" s="489">
        <f t="shared" si="8"/>
        <v>398</v>
      </c>
      <c r="L62" s="490">
        <f t="shared" si="9"/>
        <v>398</v>
      </c>
      <c r="M62" s="502"/>
      <c r="N62" s="502">
        <v>398</v>
      </c>
      <c r="O62" s="502"/>
      <c r="P62" s="502"/>
      <c r="Q62" s="502"/>
      <c r="R62" s="143"/>
      <c r="S62" s="143"/>
      <c r="T62" s="143"/>
      <c r="U62" s="143" t="s">
        <v>796</v>
      </c>
      <c r="V62" s="143" t="s">
        <v>564</v>
      </c>
      <c r="W62" s="143" t="s">
        <v>708</v>
      </c>
      <c r="X62" s="527" t="s">
        <v>1127</v>
      </c>
      <c r="Y62" s="146" t="s">
        <v>427</v>
      </c>
      <c r="Z62" s="535" t="s">
        <v>1092</v>
      </c>
      <c r="AA62" s="143"/>
    </row>
    <row r="63" s="131" customFormat="1" ht="220" customHeight="1" spans="1:27">
      <c r="A63" s="449">
        <v>54</v>
      </c>
      <c r="B63" s="143" t="s">
        <v>195</v>
      </c>
      <c r="C63" s="143" t="s">
        <v>710</v>
      </c>
      <c r="D63" s="476" t="s">
        <v>420</v>
      </c>
      <c r="E63" s="476" t="s">
        <v>711</v>
      </c>
      <c r="F63" s="476" t="s">
        <v>56</v>
      </c>
      <c r="G63" s="453" t="s">
        <v>1075</v>
      </c>
      <c r="H63" s="469" t="s">
        <v>1128</v>
      </c>
      <c r="I63" s="143" t="s">
        <v>566</v>
      </c>
      <c r="J63" s="143">
        <v>2.6</v>
      </c>
      <c r="K63" s="489">
        <f t="shared" si="8"/>
        <v>135</v>
      </c>
      <c r="L63" s="490">
        <f t="shared" si="9"/>
        <v>135</v>
      </c>
      <c r="M63" s="502"/>
      <c r="N63" s="502">
        <v>135</v>
      </c>
      <c r="O63" s="502"/>
      <c r="P63" s="502"/>
      <c r="Q63" s="502"/>
      <c r="R63" s="143"/>
      <c r="S63" s="143"/>
      <c r="T63" s="143"/>
      <c r="U63" s="143" t="s">
        <v>796</v>
      </c>
      <c r="V63" s="143" t="s">
        <v>712</v>
      </c>
      <c r="W63" s="143" t="s">
        <v>715</v>
      </c>
      <c r="X63" s="527" t="s">
        <v>1129</v>
      </c>
      <c r="Y63" s="146" t="s">
        <v>427</v>
      </c>
      <c r="Z63" s="535" t="s">
        <v>1092</v>
      </c>
      <c r="AA63" s="143"/>
    </row>
    <row r="64" s="131" customFormat="1" ht="259" customHeight="1" spans="1:27">
      <c r="A64" s="449">
        <v>55</v>
      </c>
      <c r="B64" s="143" t="s">
        <v>203</v>
      </c>
      <c r="C64" s="143" t="s">
        <v>717</v>
      </c>
      <c r="D64" s="476" t="s">
        <v>420</v>
      </c>
      <c r="E64" s="476" t="s">
        <v>711</v>
      </c>
      <c r="F64" s="476" t="s">
        <v>56</v>
      </c>
      <c r="G64" s="453" t="s">
        <v>1130</v>
      </c>
      <c r="H64" s="469" t="s">
        <v>1131</v>
      </c>
      <c r="I64" s="143" t="s">
        <v>566</v>
      </c>
      <c r="J64" s="143">
        <v>6.338</v>
      </c>
      <c r="K64" s="489">
        <f t="shared" si="8"/>
        <v>395</v>
      </c>
      <c r="L64" s="490">
        <f t="shared" si="9"/>
        <v>395</v>
      </c>
      <c r="M64" s="502"/>
      <c r="N64" s="502">
        <v>395</v>
      </c>
      <c r="O64" s="502"/>
      <c r="P64" s="502"/>
      <c r="Q64" s="502"/>
      <c r="R64" s="143"/>
      <c r="S64" s="143"/>
      <c r="T64" s="143"/>
      <c r="U64" s="143" t="s">
        <v>796</v>
      </c>
      <c r="V64" s="143" t="s">
        <v>679</v>
      </c>
      <c r="W64" s="143" t="s">
        <v>720</v>
      </c>
      <c r="X64" s="527" t="s">
        <v>1132</v>
      </c>
      <c r="Y64" s="146" t="s">
        <v>427</v>
      </c>
      <c r="Z64" s="535" t="s">
        <v>1092</v>
      </c>
      <c r="AA64" s="143"/>
    </row>
    <row r="65" s="131" customFormat="1" ht="237" customHeight="1" spans="1:27">
      <c r="A65" s="449">
        <v>56</v>
      </c>
      <c r="B65" s="143" t="s">
        <v>209</v>
      </c>
      <c r="C65" s="143" t="s">
        <v>722</v>
      </c>
      <c r="D65" s="476" t="s">
        <v>420</v>
      </c>
      <c r="E65" s="476" t="s">
        <v>711</v>
      </c>
      <c r="F65" s="476" t="s">
        <v>56</v>
      </c>
      <c r="G65" s="453" t="s">
        <v>211</v>
      </c>
      <c r="H65" s="469" t="s">
        <v>1133</v>
      </c>
      <c r="I65" s="143" t="s">
        <v>566</v>
      </c>
      <c r="J65" s="143">
        <v>3.95</v>
      </c>
      <c r="K65" s="489">
        <f t="shared" si="8"/>
        <v>237</v>
      </c>
      <c r="L65" s="490">
        <f t="shared" si="9"/>
        <v>237</v>
      </c>
      <c r="M65" s="502"/>
      <c r="N65" s="502">
        <v>237</v>
      </c>
      <c r="O65" s="502"/>
      <c r="P65" s="502"/>
      <c r="Q65" s="502"/>
      <c r="R65" s="143"/>
      <c r="S65" s="143"/>
      <c r="T65" s="143"/>
      <c r="U65" s="143" t="s">
        <v>796</v>
      </c>
      <c r="V65" s="143" t="s">
        <v>723</v>
      </c>
      <c r="W65" s="143" t="s">
        <v>725</v>
      </c>
      <c r="X65" s="527" t="s">
        <v>1134</v>
      </c>
      <c r="Y65" s="146" t="s">
        <v>427</v>
      </c>
      <c r="Z65" s="535" t="s">
        <v>1092</v>
      </c>
      <c r="AA65" s="143"/>
    </row>
    <row r="66" s="131" customFormat="1" ht="351" customHeight="1" spans="1:27">
      <c r="A66" s="449">
        <v>57</v>
      </c>
      <c r="B66" s="143" t="s">
        <v>257</v>
      </c>
      <c r="C66" s="146" t="s">
        <v>739</v>
      </c>
      <c r="D66" s="146" t="s">
        <v>420</v>
      </c>
      <c r="E66" s="476" t="s">
        <v>740</v>
      </c>
      <c r="F66" s="476" t="s">
        <v>56</v>
      </c>
      <c r="G66" s="456" t="s">
        <v>1135</v>
      </c>
      <c r="H66" s="460" t="s">
        <v>1136</v>
      </c>
      <c r="I66" s="143" t="s">
        <v>566</v>
      </c>
      <c r="J66" s="143">
        <f>18.685+5.1</f>
        <v>23.785</v>
      </c>
      <c r="K66" s="489">
        <f t="shared" si="8"/>
        <v>212.585727</v>
      </c>
      <c r="L66" s="490">
        <f t="shared" si="9"/>
        <v>212.585727</v>
      </c>
      <c r="M66" s="502"/>
      <c r="N66" s="502"/>
      <c r="O66" s="502"/>
      <c r="P66" s="502"/>
      <c r="Q66" s="563">
        <f>266-53.414273</f>
        <v>212.585727</v>
      </c>
      <c r="R66" s="502"/>
      <c r="S66" s="502"/>
      <c r="T66" s="143"/>
      <c r="U66" s="146" t="s">
        <v>695</v>
      </c>
      <c r="V66" s="146" t="s">
        <v>741</v>
      </c>
      <c r="W66" s="146" t="s">
        <v>743</v>
      </c>
      <c r="X66" s="564" t="s">
        <v>1137</v>
      </c>
      <c r="Y66" s="146" t="s">
        <v>427</v>
      </c>
      <c r="Z66" s="535" t="s">
        <v>1092</v>
      </c>
      <c r="AA66" s="143"/>
    </row>
    <row r="67" s="131" customFormat="1" ht="290" customHeight="1" spans="1:27">
      <c r="A67" s="449">
        <v>58</v>
      </c>
      <c r="B67" s="143" t="s">
        <v>264</v>
      </c>
      <c r="C67" s="146" t="s">
        <v>745</v>
      </c>
      <c r="D67" s="146" t="s">
        <v>420</v>
      </c>
      <c r="E67" s="476" t="s">
        <v>698</v>
      </c>
      <c r="F67" s="476" t="s">
        <v>56</v>
      </c>
      <c r="G67" s="456" t="s">
        <v>1138</v>
      </c>
      <c r="H67" s="460" t="s">
        <v>1139</v>
      </c>
      <c r="I67" s="143" t="s">
        <v>566</v>
      </c>
      <c r="J67" s="143">
        <f>1.7+6.658</f>
        <v>8.358</v>
      </c>
      <c r="K67" s="489">
        <f t="shared" si="8"/>
        <v>147.73217</v>
      </c>
      <c r="L67" s="490">
        <f t="shared" si="9"/>
        <v>147.73217</v>
      </c>
      <c r="M67" s="502"/>
      <c r="N67" s="502"/>
      <c r="O67" s="502"/>
      <c r="P67" s="502"/>
      <c r="Q67" s="502">
        <f>176-28.26783</f>
        <v>147.73217</v>
      </c>
      <c r="R67" s="502"/>
      <c r="S67" s="502"/>
      <c r="T67" s="143"/>
      <c r="U67" s="146" t="s">
        <v>695</v>
      </c>
      <c r="V67" s="146" t="s">
        <v>746</v>
      </c>
      <c r="W67" s="146" t="s">
        <v>748</v>
      </c>
      <c r="X67" s="564" t="s">
        <v>1140</v>
      </c>
      <c r="Y67" s="146" t="s">
        <v>427</v>
      </c>
      <c r="Z67" s="535" t="s">
        <v>1092</v>
      </c>
      <c r="AA67" s="143"/>
    </row>
    <row r="68" s="131" customFormat="1" ht="321" customHeight="1" spans="1:27">
      <c r="A68" s="449">
        <v>59</v>
      </c>
      <c r="B68" s="143" t="s">
        <v>397</v>
      </c>
      <c r="C68" s="143" t="s">
        <v>750</v>
      </c>
      <c r="D68" s="146" t="s">
        <v>420</v>
      </c>
      <c r="E68" s="475" t="s">
        <v>421</v>
      </c>
      <c r="F68" s="146" t="s">
        <v>56</v>
      </c>
      <c r="G68" s="456" t="s">
        <v>1141</v>
      </c>
      <c r="H68" s="536" t="s">
        <v>1142</v>
      </c>
      <c r="I68" s="143" t="s">
        <v>694</v>
      </c>
      <c r="J68" s="143">
        <v>1</v>
      </c>
      <c r="K68" s="489">
        <f t="shared" si="8"/>
        <v>1800</v>
      </c>
      <c r="L68" s="490">
        <f t="shared" si="9"/>
        <v>800</v>
      </c>
      <c r="M68" s="502">
        <v>800</v>
      </c>
      <c r="N68" s="502"/>
      <c r="O68" s="502"/>
      <c r="P68" s="502"/>
      <c r="Q68" s="502"/>
      <c r="R68" s="502"/>
      <c r="S68" s="565">
        <v>1000</v>
      </c>
      <c r="T68" s="143"/>
      <c r="U68" s="143" t="s">
        <v>691</v>
      </c>
      <c r="V68" s="143" t="s">
        <v>1143</v>
      </c>
      <c r="W68" s="143" t="s">
        <v>754</v>
      </c>
      <c r="X68" s="564" t="s">
        <v>1144</v>
      </c>
      <c r="Y68" s="146" t="s">
        <v>427</v>
      </c>
      <c r="Z68" s="535" t="s">
        <v>1092</v>
      </c>
      <c r="AA68" s="143"/>
    </row>
    <row r="69" s="131" customFormat="1" ht="382" customHeight="1" spans="1:27">
      <c r="A69" s="449">
        <v>60</v>
      </c>
      <c r="B69" s="143" t="s">
        <v>405</v>
      </c>
      <c r="C69" s="143" t="s">
        <v>756</v>
      </c>
      <c r="D69" s="146" t="s">
        <v>420</v>
      </c>
      <c r="E69" s="475" t="s">
        <v>421</v>
      </c>
      <c r="F69" s="146" t="s">
        <v>56</v>
      </c>
      <c r="G69" s="456" t="s">
        <v>211</v>
      </c>
      <c r="H69" s="536" t="s">
        <v>1145</v>
      </c>
      <c r="I69" s="143" t="s">
        <v>694</v>
      </c>
      <c r="J69" s="143">
        <v>1</v>
      </c>
      <c r="K69" s="489">
        <f t="shared" si="8"/>
        <v>1830</v>
      </c>
      <c r="L69" s="490">
        <f t="shared" si="9"/>
        <v>830</v>
      </c>
      <c r="M69" s="502">
        <v>830</v>
      </c>
      <c r="N69" s="502"/>
      <c r="O69" s="502"/>
      <c r="P69" s="502"/>
      <c r="Q69" s="502"/>
      <c r="R69" s="502"/>
      <c r="S69" s="565">
        <v>1000</v>
      </c>
      <c r="T69" s="143"/>
      <c r="U69" s="143" t="s">
        <v>691</v>
      </c>
      <c r="V69" s="143" t="s">
        <v>723</v>
      </c>
      <c r="W69" s="143" t="s">
        <v>759</v>
      </c>
      <c r="X69" s="564" t="s">
        <v>1146</v>
      </c>
      <c r="Y69" s="146" t="s">
        <v>427</v>
      </c>
      <c r="Z69" s="535" t="s">
        <v>1092</v>
      </c>
      <c r="AA69" s="143"/>
    </row>
    <row r="70" s="131" customFormat="1" ht="267" customHeight="1" spans="1:27">
      <c r="A70" s="449">
        <v>61</v>
      </c>
      <c r="B70" s="143" t="s">
        <v>412</v>
      </c>
      <c r="C70" s="143" t="s">
        <v>761</v>
      </c>
      <c r="D70" s="146" t="s">
        <v>420</v>
      </c>
      <c r="E70" s="475" t="s">
        <v>421</v>
      </c>
      <c r="F70" s="146" t="s">
        <v>56</v>
      </c>
      <c r="G70" s="456" t="s">
        <v>1117</v>
      </c>
      <c r="H70" s="536" t="s">
        <v>1147</v>
      </c>
      <c r="I70" s="143" t="s">
        <v>694</v>
      </c>
      <c r="J70" s="143">
        <v>1</v>
      </c>
      <c r="K70" s="489">
        <f t="shared" si="8"/>
        <v>1822.847463</v>
      </c>
      <c r="L70" s="490">
        <f t="shared" si="9"/>
        <v>822.847463</v>
      </c>
      <c r="M70" s="502">
        <f>978.639211-155.791748</f>
        <v>822.847463</v>
      </c>
      <c r="N70" s="502"/>
      <c r="O70" s="502"/>
      <c r="P70" s="502"/>
      <c r="Q70" s="502"/>
      <c r="R70" s="502"/>
      <c r="S70" s="565">
        <v>1000</v>
      </c>
      <c r="T70" s="143"/>
      <c r="U70" s="143" t="s">
        <v>691</v>
      </c>
      <c r="V70" s="143" t="s">
        <v>1119</v>
      </c>
      <c r="W70" s="143" t="s">
        <v>763</v>
      </c>
      <c r="X70" s="564" t="s">
        <v>1148</v>
      </c>
      <c r="Y70" s="146" t="s">
        <v>427</v>
      </c>
      <c r="Z70" s="535" t="s">
        <v>1092</v>
      </c>
      <c r="AA70" s="143"/>
    </row>
    <row r="71" s="131" customFormat="1" ht="274" customHeight="1" spans="1:27">
      <c r="A71" s="449">
        <v>62</v>
      </c>
      <c r="B71" s="143" t="s">
        <v>452</v>
      </c>
      <c r="C71" s="143" t="s">
        <v>766</v>
      </c>
      <c r="D71" s="476" t="s">
        <v>420</v>
      </c>
      <c r="E71" s="476" t="s">
        <v>711</v>
      </c>
      <c r="F71" s="143" t="s">
        <v>56</v>
      </c>
      <c r="G71" s="451" t="s">
        <v>1149</v>
      </c>
      <c r="H71" s="462" t="s">
        <v>1150</v>
      </c>
      <c r="I71" s="143" t="s">
        <v>566</v>
      </c>
      <c r="J71" s="143">
        <v>77.046</v>
      </c>
      <c r="K71" s="489">
        <f t="shared" si="8"/>
        <v>3780</v>
      </c>
      <c r="L71" s="490">
        <f t="shared" si="9"/>
        <v>780</v>
      </c>
      <c r="M71" s="502">
        <v>780</v>
      </c>
      <c r="N71" s="502"/>
      <c r="O71" s="502"/>
      <c r="P71" s="502"/>
      <c r="Q71" s="502"/>
      <c r="R71" s="502"/>
      <c r="S71" s="565">
        <v>3000</v>
      </c>
      <c r="T71" s="143"/>
      <c r="U71" s="143" t="s">
        <v>679</v>
      </c>
      <c r="V71" s="143" t="s">
        <v>679</v>
      </c>
      <c r="W71" s="143" t="s">
        <v>680</v>
      </c>
      <c r="X71" s="527" t="s">
        <v>1151</v>
      </c>
      <c r="Y71" s="146" t="s">
        <v>427</v>
      </c>
      <c r="Z71" s="535" t="s">
        <v>1092</v>
      </c>
      <c r="AA71" s="143"/>
    </row>
    <row r="72" s="131" customFormat="1" ht="409" customHeight="1" spans="1:27">
      <c r="A72" s="449">
        <v>63</v>
      </c>
      <c r="B72" s="143" t="s">
        <v>478</v>
      </c>
      <c r="C72" s="150" t="s">
        <v>858</v>
      </c>
      <c r="D72" s="476" t="s">
        <v>420</v>
      </c>
      <c r="E72" s="143" t="s">
        <v>859</v>
      </c>
      <c r="F72" s="146" t="s">
        <v>56</v>
      </c>
      <c r="G72" s="456" t="s">
        <v>1152</v>
      </c>
      <c r="H72" s="537" t="s">
        <v>1153</v>
      </c>
      <c r="I72" s="143" t="s">
        <v>566</v>
      </c>
      <c r="J72" s="143">
        <f>8.96+20.22+39.028+5.201+15.313+11.624</f>
        <v>100.346</v>
      </c>
      <c r="K72" s="489">
        <f t="shared" si="8"/>
        <v>4069.380635</v>
      </c>
      <c r="L72" s="490">
        <f t="shared" si="9"/>
        <v>4069.380635</v>
      </c>
      <c r="M72" s="498">
        <v>4069.380635</v>
      </c>
      <c r="N72" s="498"/>
      <c r="O72" s="498"/>
      <c r="P72" s="498"/>
      <c r="Q72" s="498"/>
      <c r="R72" s="498"/>
      <c r="S72" s="498"/>
      <c r="T72" s="143"/>
      <c r="U72" s="143" t="s">
        <v>775</v>
      </c>
      <c r="V72" s="143" t="s">
        <v>1154</v>
      </c>
      <c r="W72" s="143" t="s">
        <v>1155</v>
      </c>
      <c r="X72" s="564" t="s">
        <v>1156</v>
      </c>
      <c r="Y72" s="146" t="s">
        <v>427</v>
      </c>
      <c r="Z72" s="535" t="s">
        <v>1092</v>
      </c>
      <c r="AA72" s="143"/>
    </row>
    <row r="73" s="131" customFormat="1" ht="408" customHeight="1" spans="1:27">
      <c r="A73" s="449">
        <v>64</v>
      </c>
      <c r="B73" s="143" t="s">
        <v>493</v>
      </c>
      <c r="C73" s="143" t="s">
        <v>778</v>
      </c>
      <c r="D73" s="146" t="s">
        <v>420</v>
      </c>
      <c r="E73" s="475" t="s">
        <v>421</v>
      </c>
      <c r="F73" s="146" t="s">
        <v>56</v>
      </c>
      <c r="G73" s="456" t="s">
        <v>1157</v>
      </c>
      <c r="H73" s="538" t="s">
        <v>1158</v>
      </c>
      <c r="I73" s="143" t="s">
        <v>860</v>
      </c>
      <c r="J73" s="143">
        <v>7</v>
      </c>
      <c r="K73" s="489">
        <f t="shared" si="8"/>
        <v>297.938839</v>
      </c>
      <c r="L73" s="490">
        <f t="shared" si="9"/>
        <v>297.938839</v>
      </c>
      <c r="M73" s="498">
        <v>297.938839</v>
      </c>
      <c r="N73" s="498"/>
      <c r="O73" s="498"/>
      <c r="P73" s="498"/>
      <c r="Q73" s="498"/>
      <c r="R73" s="498"/>
      <c r="S73" s="498"/>
      <c r="T73" s="143"/>
      <c r="U73" s="143" t="s">
        <v>691</v>
      </c>
      <c r="V73" s="143" t="s">
        <v>1159</v>
      </c>
      <c r="W73" s="143" t="s">
        <v>782</v>
      </c>
      <c r="X73" s="564" t="s">
        <v>1160</v>
      </c>
      <c r="Y73" s="146" t="s">
        <v>427</v>
      </c>
      <c r="Z73" s="535" t="s">
        <v>1092</v>
      </c>
      <c r="AA73" s="143"/>
    </row>
    <row r="74" s="125" customFormat="1" ht="253" customHeight="1" spans="1:27">
      <c r="A74" s="449">
        <v>65</v>
      </c>
      <c r="B74" s="477" t="s">
        <v>418</v>
      </c>
      <c r="C74" s="146" t="s">
        <v>1161</v>
      </c>
      <c r="D74" s="146" t="s">
        <v>420</v>
      </c>
      <c r="E74" s="146" t="s">
        <v>740</v>
      </c>
      <c r="F74" s="477" t="s">
        <v>56</v>
      </c>
      <c r="G74" s="456" t="s">
        <v>1162</v>
      </c>
      <c r="H74" s="539" t="s">
        <v>1163</v>
      </c>
      <c r="I74" s="143" t="s">
        <v>566</v>
      </c>
      <c r="J74" s="143">
        <v>10.02</v>
      </c>
      <c r="K74" s="489">
        <f t="shared" si="8"/>
        <v>197.673698</v>
      </c>
      <c r="L74" s="490">
        <v>197.673698</v>
      </c>
      <c r="M74" s="143">
        <v>197.673698</v>
      </c>
      <c r="N74" s="558"/>
      <c r="O74" s="143"/>
      <c r="P74" s="143"/>
      <c r="Q74" s="143"/>
      <c r="R74" s="143"/>
      <c r="S74" s="143"/>
      <c r="T74" s="143"/>
      <c r="U74" s="143" t="s">
        <v>575</v>
      </c>
      <c r="V74" s="143" t="s">
        <v>1164</v>
      </c>
      <c r="W74" s="143" t="s">
        <v>1165</v>
      </c>
      <c r="X74" s="564" t="s">
        <v>1166</v>
      </c>
      <c r="Y74" s="146" t="s">
        <v>972</v>
      </c>
      <c r="Z74" s="535" t="s">
        <v>1109</v>
      </c>
      <c r="AA74" s="570"/>
    </row>
    <row r="75" s="125" customFormat="1" ht="225" customHeight="1" spans="1:27">
      <c r="A75" s="449">
        <v>66</v>
      </c>
      <c r="B75" s="477" t="s">
        <v>1167</v>
      </c>
      <c r="C75" s="146" t="s">
        <v>1168</v>
      </c>
      <c r="D75" s="146" t="s">
        <v>420</v>
      </c>
      <c r="E75" s="146" t="s">
        <v>1169</v>
      </c>
      <c r="F75" s="477" t="s">
        <v>56</v>
      </c>
      <c r="G75" s="456" t="s">
        <v>1170</v>
      </c>
      <c r="H75" s="540" t="s">
        <v>1171</v>
      </c>
      <c r="I75" s="143" t="s">
        <v>1172</v>
      </c>
      <c r="J75" s="143">
        <v>2</v>
      </c>
      <c r="K75" s="489">
        <f t="shared" si="8"/>
        <v>150</v>
      </c>
      <c r="L75" s="490">
        <f t="shared" si="9"/>
        <v>0</v>
      </c>
      <c r="M75" s="143"/>
      <c r="N75" s="558"/>
      <c r="O75" s="143"/>
      <c r="P75" s="143"/>
      <c r="Q75" s="143"/>
      <c r="R75" s="143"/>
      <c r="S75" s="143"/>
      <c r="T75" s="502">
        <v>150</v>
      </c>
      <c r="U75" s="143" t="s">
        <v>627</v>
      </c>
      <c r="V75" s="143" t="s">
        <v>728</v>
      </c>
      <c r="W75" s="143" t="s">
        <v>1173</v>
      </c>
      <c r="X75" s="564" t="s">
        <v>1166</v>
      </c>
      <c r="Y75" s="146" t="s">
        <v>972</v>
      </c>
      <c r="Z75" s="535" t="s">
        <v>1109</v>
      </c>
      <c r="AA75" s="570"/>
    </row>
    <row r="76" s="125" customFormat="1" ht="190" customHeight="1" spans="1:27">
      <c r="A76" s="449">
        <v>67</v>
      </c>
      <c r="B76" s="477" t="s">
        <v>1174</v>
      </c>
      <c r="C76" s="146" t="s">
        <v>1175</v>
      </c>
      <c r="D76" s="146" t="s">
        <v>420</v>
      </c>
      <c r="E76" s="146" t="s">
        <v>703</v>
      </c>
      <c r="F76" s="477" t="s">
        <v>56</v>
      </c>
      <c r="G76" s="456" t="s">
        <v>1170</v>
      </c>
      <c r="H76" s="536" t="s">
        <v>1176</v>
      </c>
      <c r="I76" s="143" t="s">
        <v>694</v>
      </c>
      <c r="J76" s="143">
        <v>5</v>
      </c>
      <c r="K76" s="489">
        <f t="shared" si="8"/>
        <v>45</v>
      </c>
      <c r="L76" s="490">
        <f t="shared" si="9"/>
        <v>0</v>
      </c>
      <c r="M76" s="143"/>
      <c r="N76" s="558"/>
      <c r="O76" s="143"/>
      <c r="P76" s="143"/>
      <c r="Q76" s="143"/>
      <c r="R76" s="143"/>
      <c r="S76" s="143"/>
      <c r="T76" s="143">
        <v>45</v>
      </c>
      <c r="U76" s="143" t="s">
        <v>575</v>
      </c>
      <c r="V76" s="143" t="s">
        <v>575</v>
      </c>
      <c r="W76" s="143" t="s">
        <v>613</v>
      </c>
      <c r="X76" s="564" t="s">
        <v>1177</v>
      </c>
      <c r="Y76" s="146" t="s">
        <v>972</v>
      </c>
      <c r="Z76" s="535" t="s">
        <v>1109</v>
      </c>
      <c r="AA76" s="570"/>
    </row>
    <row r="77" s="125" customFormat="1" ht="270" customHeight="1" spans="1:27">
      <c r="A77" s="449">
        <v>68</v>
      </c>
      <c r="B77" s="475" t="s">
        <v>1178</v>
      </c>
      <c r="C77" s="475" t="s">
        <v>1179</v>
      </c>
      <c r="D77" s="146" t="s">
        <v>420</v>
      </c>
      <c r="E77" s="146" t="s">
        <v>711</v>
      </c>
      <c r="F77" s="477" t="s">
        <v>56</v>
      </c>
      <c r="G77" s="456" t="s">
        <v>247</v>
      </c>
      <c r="H77" s="468" t="s">
        <v>1180</v>
      </c>
      <c r="I77" s="143" t="s">
        <v>566</v>
      </c>
      <c r="J77" s="143">
        <v>4.9</v>
      </c>
      <c r="K77" s="489">
        <f t="shared" si="8"/>
        <v>212.273027</v>
      </c>
      <c r="L77" s="490">
        <f t="shared" si="9"/>
        <v>212.273027</v>
      </c>
      <c r="M77" s="502"/>
      <c r="N77" s="502"/>
      <c r="O77" s="502">
        <v>212.273027</v>
      </c>
      <c r="P77" s="502"/>
      <c r="Q77" s="502"/>
      <c r="R77" s="143"/>
      <c r="S77" s="143"/>
      <c r="T77" s="143"/>
      <c r="U77" s="143" t="s">
        <v>568</v>
      </c>
      <c r="V77" s="143" t="s">
        <v>1119</v>
      </c>
      <c r="W77" s="143" t="s">
        <v>1181</v>
      </c>
      <c r="X77" s="526" t="s">
        <v>1182</v>
      </c>
      <c r="Y77" s="146" t="s">
        <v>427</v>
      </c>
      <c r="Z77" s="535" t="s">
        <v>1092</v>
      </c>
      <c r="AA77" s="570"/>
    </row>
    <row r="78" s="131" customFormat="1" ht="223" customHeight="1" spans="1:27">
      <c r="A78" s="449">
        <v>69</v>
      </c>
      <c r="B78" s="143" t="s">
        <v>1183</v>
      </c>
      <c r="C78" s="466" t="s">
        <v>1184</v>
      </c>
      <c r="D78" s="541" t="s">
        <v>104</v>
      </c>
      <c r="E78" s="476" t="s">
        <v>703</v>
      </c>
      <c r="F78" s="476" t="s">
        <v>1185</v>
      </c>
      <c r="G78" s="456" t="s">
        <v>1186</v>
      </c>
      <c r="H78" s="454" t="s">
        <v>1187</v>
      </c>
      <c r="I78" s="476" t="s">
        <v>1188</v>
      </c>
      <c r="J78" s="476" t="s">
        <v>1189</v>
      </c>
      <c r="K78" s="489">
        <f t="shared" si="8"/>
        <v>1114.736453</v>
      </c>
      <c r="L78" s="490">
        <f t="shared" si="9"/>
        <v>962.86748</v>
      </c>
      <c r="M78" s="502">
        <v>962.86748</v>
      </c>
      <c r="N78" s="502"/>
      <c r="O78" s="502"/>
      <c r="P78" s="143"/>
      <c r="Q78" s="143"/>
      <c r="R78" s="143"/>
      <c r="S78" s="143"/>
      <c r="T78" s="559">
        <f>19.6+132.268973</f>
        <v>151.868973</v>
      </c>
      <c r="U78" s="143" t="s">
        <v>644</v>
      </c>
      <c r="V78" s="143" t="s">
        <v>1164</v>
      </c>
      <c r="W78" s="143" t="s">
        <v>1190</v>
      </c>
      <c r="X78" s="564" t="s">
        <v>1191</v>
      </c>
      <c r="Y78" s="143" t="s">
        <v>1060</v>
      </c>
      <c r="Z78" s="535" t="s">
        <v>1192</v>
      </c>
      <c r="AA78" s="143"/>
    </row>
    <row r="79" s="432" customFormat="1" ht="174" customHeight="1" spans="1:27">
      <c r="A79" s="449">
        <v>70</v>
      </c>
      <c r="B79" s="143" t="s">
        <v>1193</v>
      </c>
      <c r="C79" s="542" t="s">
        <v>1194</v>
      </c>
      <c r="D79" s="541" t="s">
        <v>104</v>
      </c>
      <c r="E79" s="476" t="s">
        <v>703</v>
      </c>
      <c r="F79" s="476" t="s">
        <v>1185</v>
      </c>
      <c r="G79" s="456" t="s">
        <v>1195</v>
      </c>
      <c r="H79" s="457" t="s">
        <v>1196</v>
      </c>
      <c r="I79" s="476" t="s">
        <v>1188</v>
      </c>
      <c r="J79" s="494">
        <v>3.525</v>
      </c>
      <c r="K79" s="489">
        <f t="shared" si="8"/>
        <v>468.283436</v>
      </c>
      <c r="L79" s="490">
        <f t="shared" si="9"/>
        <v>468.283436</v>
      </c>
      <c r="M79" s="559">
        <v>468.283436</v>
      </c>
      <c r="N79" s="490"/>
      <c r="O79" s="490"/>
      <c r="P79" s="143"/>
      <c r="Q79" s="143"/>
      <c r="R79" s="143"/>
      <c r="S79" s="143"/>
      <c r="T79" s="143"/>
      <c r="U79" s="143" t="s">
        <v>644</v>
      </c>
      <c r="V79" s="146" t="s">
        <v>704</v>
      </c>
      <c r="W79" s="143" t="s">
        <v>1197</v>
      </c>
      <c r="X79" s="564" t="s">
        <v>1198</v>
      </c>
      <c r="Y79" s="143" t="s">
        <v>1060</v>
      </c>
      <c r="Z79" s="535" t="s">
        <v>1192</v>
      </c>
      <c r="AA79" s="572"/>
    </row>
    <row r="80" s="433" customFormat="1" ht="174" customHeight="1" spans="1:27">
      <c r="A80" s="449">
        <v>71</v>
      </c>
      <c r="B80" s="543" t="s">
        <v>1199</v>
      </c>
      <c r="C80" s="544" t="s">
        <v>1200</v>
      </c>
      <c r="D80" s="545" t="s">
        <v>1201</v>
      </c>
      <c r="E80" s="545" t="s">
        <v>1202</v>
      </c>
      <c r="F80" s="544" t="s">
        <v>1203</v>
      </c>
      <c r="G80" s="473" t="s">
        <v>1204</v>
      </c>
      <c r="H80" s="546" t="s">
        <v>1205</v>
      </c>
      <c r="I80" s="560" t="s">
        <v>1206</v>
      </c>
      <c r="J80" s="494">
        <v>170</v>
      </c>
      <c r="K80" s="489">
        <f t="shared" si="8"/>
        <v>54.4</v>
      </c>
      <c r="L80" s="490">
        <f t="shared" si="9"/>
        <v>0</v>
      </c>
      <c r="M80" s="543"/>
      <c r="N80" s="558"/>
      <c r="O80" s="543"/>
      <c r="P80" s="543"/>
      <c r="Q80" s="543"/>
      <c r="R80" s="543"/>
      <c r="S80" s="543"/>
      <c r="T80" s="543">
        <v>54.4</v>
      </c>
      <c r="U80" s="566" t="s">
        <v>1207</v>
      </c>
      <c r="V80" s="544" t="s">
        <v>1208</v>
      </c>
      <c r="W80" s="566" t="s">
        <v>1209</v>
      </c>
      <c r="X80" s="567" t="s">
        <v>1210</v>
      </c>
      <c r="Y80" s="543" t="s">
        <v>1080</v>
      </c>
      <c r="Z80" s="550" t="s">
        <v>1211</v>
      </c>
      <c r="AA80" s="543"/>
    </row>
    <row r="81" s="432" customFormat="1" ht="193" customHeight="1" spans="1:27">
      <c r="A81" s="449">
        <v>72</v>
      </c>
      <c r="B81" s="143" t="s">
        <v>1212</v>
      </c>
      <c r="C81" s="542" t="s">
        <v>1213</v>
      </c>
      <c r="D81" s="547" t="s">
        <v>1214</v>
      </c>
      <c r="E81" s="547" t="s">
        <v>1215</v>
      </c>
      <c r="F81" s="548" t="s">
        <v>1216</v>
      </c>
      <c r="G81" s="456" t="s">
        <v>1217</v>
      </c>
      <c r="H81" s="457" t="s">
        <v>1218</v>
      </c>
      <c r="I81" s="476" t="s">
        <v>1219</v>
      </c>
      <c r="J81" s="466">
        <v>475</v>
      </c>
      <c r="K81" s="489">
        <f t="shared" si="8"/>
        <v>165</v>
      </c>
      <c r="L81" s="490">
        <f t="shared" si="9"/>
        <v>0</v>
      </c>
      <c r="M81" s="143"/>
      <c r="N81" s="558"/>
      <c r="O81" s="143"/>
      <c r="P81" s="143"/>
      <c r="Q81" s="143"/>
      <c r="R81" s="143"/>
      <c r="S81" s="143"/>
      <c r="T81" s="143">
        <v>165</v>
      </c>
      <c r="U81" s="568" t="s">
        <v>1220</v>
      </c>
      <c r="V81" s="146" t="s">
        <v>1143</v>
      </c>
      <c r="W81" s="143" t="s">
        <v>1221</v>
      </c>
      <c r="X81" s="564" t="s">
        <v>1222</v>
      </c>
      <c r="Y81" s="143" t="s">
        <v>1080</v>
      </c>
      <c r="Z81" s="535" t="s">
        <v>1223</v>
      </c>
      <c r="AA81" s="143"/>
    </row>
    <row r="82" s="432" customFormat="1" ht="174" customHeight="1" spans="1:27">
      <c r="A82" s="449">
        <v>73</v>
      </c>
      <c r="B82" s="142" t="s">
        <v>1224</v>
      </c>
      <c r="C82" s="143" t="s">
        <v>1225</v>
      </c>
      <c r="D82" s="143" t="s">
        <v>420</v>
      </c>
      <c r="E82" s="143" t="s">
        <v>1169</v>
      </c>
      <c r="F82" s="143" t="s">
        <v>1226</v>
      </c>
      <c r="G82" s="451" t="s">
        <v>1227</v>
      </c>
      <c r="H82" s="462" t="s">
        <v>1228</v>
      </c>
      <c r="I82" s="143" t="s">
        <v>1229</v>
      </c>
      <c r="J82" s="143">
        <v>85</v>
      </c>
      <c r="K82" s="489">
        <f t="shared" si="8"/>
        <v>81.682103</v>
      </c>
      <c r="L82" s="490">
        <f t="shared" si="9"/>
        <v>81.682103</v>
      </c>
      <c r="M82" s="143"/>
      <c r="N82" s="558"/>
      <c r="O82" s="143"/>
      <c r="P82" s="143"/>
      <c r="Q82" s="143">
        <v>81.682103</v>
      </c>
      <c r="R82" s="143"/>
      <c r="S82" s="143"/>
      <c r="T82" s="143"/>
      <c r="U82" s="150" t="s">
        <v>1057</v>
      </c>
      <c r="V82" s="143" t="s">
        <v>746</v>
      </c>
      <c r="W82" s="143" t="s">
        <v>1230</v>
      </c>
      <c r="X82" s="526" t="s">
        <v>1231</v>
      </c>
      <c r="Y82" s="143" t="s">
        <v>1232</v>
      </c>
      <c r="Z82" s="573" t="s">
        <v>1233</v>
      </c>
      <c r="AA82" s="143"/>
    </row>
    <row r="83" s="125" customFormat="1" ht="103" customHeight="1" spans="1:27">
      <c r="A83" s="445" t="s">
        <v>1234</v>
      </c>
      <c r="B83" s="549" t="s">
        <v>786</v>
      </c>
      <c r="C83" s="549"/>
      <c r="D83" s="549"/>
      <c r="E83" s="549"/>
      <c r="F83" s="549"/>
      <c r="G83" s="550"/>
      <c r="H83" s="543"/>
      <c r="I83" s="543"/>
      <c r="J83" s="499"/>
      <c r="K83" s="500">
        <f t="shared" ref="K83:T83" si="10">SUM(K84:K85)</f>
        <v>381.805442</v>
      </c>
      <c r="L83" s="500">
        <f t="shared" si="10"/>
        <v>381.805442</v>
      </c>
      <c r="M83" s="500">
        <f t="shared" si="10"/>
        <v>381.805442</v>
      </c>
      <c r="N83" s="501">
        <f t="shared" si="10"/>
        <v>0</v>
      </c>
      <c r="O83" s="500">
        <f t="shared" si="10"/>
        <v>0</v>
      </c>
      <c r="P83" s="500">
        <f t="shared" si="10"/>
        <v>0</v>
      </c>
      <c r="Q83" s="500">
        <f t="shared" si="10"/>
        <v>0</v>
      </c>
      <c r="R83" s="500">
        <f t="shared" si="10"/>
        <v>0</v>
      </c>
      <c r="S83" s="500">
        <f t="shared" si="10"/>
        <v>0</v>
      </c>
      <c r="T83" s="500">
        <f t="shared" si="10"/>
        <v>0</v>
      </c>
      <c r="U83" s="550"/>
      <c r="V83" s="550"/>
      <c r="W83" s="569"/>
      <c r="X83" s="570"/>
      <c r="Y83" s="570"/>
      <c r="Z83" s="570"/>
      <c r="AA83" s="570"/>
    </row>
    <row r="84" s="131" customFormat="1" ht="204" customHeight="1" spans="1:27">
      <c r="A84" s="449">
        <v>74</v>
      </c>
      <c r="B84" s="143" t="s">
        <v>120</v>
      </c>
      <c r="C84" s="542" t="s">
        <v>787</v>
      </c>
      <c r="D84" s="145" t="s">
        <v>788</v>
      </c>
      <c r="E84" s="145" t="s">
        <v>789</v>
      </c>
      <c r="F84" s="146" t="s">
        <v>56</v>
      </c>
      <c r="G84" s="456" t="s">
        <v>45</v>
      </c>
      <c r="H84" s="468" t="s">
        <v>1235</v>
      </c>
      <c r="I84" s="146" t="s">
        <v>790</v>
      </c>
      <c r="J84" s="143">
        <v>80.5</v>
      </c>
      <c r="K84" s="489">
        <f t="shared" ref="K84:K88" si="11">SUM(L84,S84,T84)</f>
        <v>80.5</v>
      </c>
      <c r="L84" s="490">
        <f t="shared" ref="L84:L88" si="12">SUM(M84:R84)</f>
        <v>80.5</v>
      </c>
      <c r="M84" s="502">
        <v>80.5</v>
      </c>
      <c r="N84" s="502"/>
      <c r="O84" s="143"/>
      <c r="P84" s="143"/>
      <c r="Q84" s="143"/>
      <c r="R84" s="143"/>
      <c r="S84" s="143"/>
      <c r="T84" s="143"/>
      <c r="U84" s="146" t="s">
        <v>791</v>
      </c>
      <c r="V84" s="146" t="s">
        <v>791</v>
      </c>
      <c r="W84" s="147" t="s">
        <v>1236</v>
      </c>
      <c r="X84" s="527" t="s">
        <v>1237</v>
      </c>
      <c r="Y84" s="146" t="s">
        <v>427</v>
      </c>
      <c r="Z84" s="535" t="s">
        <v>1092</v>
      </c>
      <c r="AA84" s="143"/>
    </row>
    <row r="85" s="434" customFormat="1" ht="256" customHeight="1" spans="1:27">
      <c r="A85" s="449">
        <v>75</v>
      </c>
      <c r="B85" s="143" t="s">
        <v>502</v>
      </c>
      <c r="C85" s="143" t="s">
        <v>793</v>
      </c>
      <c r="D85" s="146" t="s">
        <v>788</v>
      </c>
      <c r="E85" s="475" t="s">
        <v>794</v>
      </c>
      <c r="F85" s="142" t="s">
        <v>56</v>
      </c>
      <c r="G85" s="456" t="s">
        <v>1238</v>
      </c>
      <c r="H85" s="462" t="s">
        <v>1239</v>
      </c>
      <c r="I85" s="143" t="s">
        <v>566</v>
      </c>
      <c r="J85" s="143">
        <v>6.905</v>
      </c>
      <c r="K85" s="489">
        <f t="shared" si="11"/>
        <v>301.305442</v>
      </c>
      <c r="L85" s="490">
        <f t="shared" si="12"/>
        <v>301.305442</v>
      </c>
      <c r="M85" s="502">
        <v>301.305442</v>
      </c>
      <c r="N85" s="502"/>
      <c r="O85" s="143"/>
      <c r="P85" s="143"/>
      <c r="Q85" s="143"/>
      <c r="R85" s="143"/>
      <c r="S85" s="143"/>
      <c r="T85" s="143"/>
      <c r="U85" s="143" t="s">
        <v>796</v>
      </c>
      <c r="V85" s="143" t="s">
        <v>712</v>
      </c>
      <c r="W85" s="143" t="s">
        <v>715</v>
      </c>
      <c r="X85" s="564" t="s">
        <v>1240</v>
      </c>
      <c r="Y85" s="146" t="s">
        <v>427</v>
      </c>
      <c r="Z85" s="535" t="s">
        <v>1092</v>
      </c>
      <c r="AA85" s="143"/>
    </row>
    <row r="86" s="125" customFormat="1" ht="73" customHeight="1" spans="1:27">
      <c r="A86" s="551" t="s">
        <v>1241</v>
      </c>
      <c r="B86" s="552" t="s">
        <v>1242</v>
      </c>
      <c r="C86" s="549"/>
      <c r="D86" s="549"/>
      <c r="E86" s="549"/>
      <c r="F86" s="549"/>
      <c r="G86" s="550"/>
      <c r="H86" s="543"/>
      <c r="I86" s="543"/>
      <c r="J86" s="499"/>
      <c r="K86" s="500">
        <f t="shared" ref="K86:T86" si="13">SUM(K87:K88)</f>
        <v>1632.218556</v>
      </c>
      <c r="L86" s="500">
        <f t="shared" si="13"/>
        <v>1632.218556</v>
      </c>
      <c r="M86" s="500">
        <f t="shared" si="13"/>
        <v>1632.218556</v>
      </c>
      <c r="N86" s="501">
        <f t="shared" si="13"/>
        <v>0</v>
      </c>
      <c r="O86" s="500">
        <f t="shared" si="13"/>
        <v>0</v>
      </c>
      <c r="P86" s="500">
        <f t="shared" si="13"/>
        <v>0</v>
      </c>
      <c r="Q86" s="500">
        <f t="shared" si="13"/>
        <v>0</v>
      </c>
      <c r="R86" s="500">
        <f t="shared" si="13"/>
        <v>0</v>
      </c>
      <c r="S86" s="500">
        <f t="shared" si="13"/>
        <v>0</v>
      </c>
      <c r="T86" s="500">
        <f t="shared" si="13"/>
        <v>0</v>
      </c>
      <c r="U86" s="550"/>
      <c r="V86" s="550"/>
      <c r="W86" s="569"/>
      <c r="X86" s="570"/>
      <c r="Y86" s="570"/>
      <c r="Z86" s="570"/>
      <c r="AA86" s="570"/>
    </row>
    <row r="87" s="435" customFormat="1" ht="180" customHeight="1" spans="1:27">
      <c r="A87" s="449">
        <v>76</v>
      </c>
      <c r="B87" s="143" t="s">
        <v>443</v>
      </c>
      <c r="C87" s="143" t="s">
        <v>1243</v>
      </c>
      <c r="D87" s="541" t="s">
        <v>1242</v>
      </c>
      <c r="E87" s="476" t="s">
        <v>1244</v>
      </c>
      <c r="F87" s="476" t="s">
        <v>1185</v>
      </c>
      <c r="G87" s="451" t="s">
        <v>1245</v>
      </c>
      <c r="H87" s="553" t="s">
        <v>1246</v>
      </c>
      <c r="I87" s="143" t="s">
        <v>566</v>
      </c>
      <c r="J87" s="143">
        <v>63.933</v>
      </c>
      <c r="K87" s="489">
        <f t="shared" si="11"/>
        <v>439.268556</v>
      </c>
      <c r="L87" s="490">
        <f t="shared" si="12"/>
        <v>439.268556</v>
      </c>
      <c r="M87" s="502">
        <v>439.268556</v>
      </c>
      <c r="N87" s="502"/>
      <c r="O87" s="143"/>
      <c r="P87" s="143"/>
      <c r="Q87" s="143"/>
      <c r="R87" s="143"/>
      <c r="S87" s="143"/>
      <c r="T87" s="143"/>
      <c r="U87" s="143" t="s">
        <v>644</v>
      </c>
      <c r="V87" s="143" t="s">
        <v>644</v>
      </c>
      <c r="W87" s="143" t="s">
        <v>645</v>
      </c>
      <c r="X87" s="564" t="s">
        <v>1247</v>
      </c>
      <c r="Y87" s="574" t="s">
        <v>1080</v>
      </c>
      <c r="Z87" s="435" t="s">
        <v>1223</v>
      </c>
      <c r="AA87" s="143"/>
    </row>
    <row r="88" s="131" customFormat="1" ht="300" customHeight="1" spans="1:27">
      <c r="A88" s="449">
        <v>77</v>
      </c>
      <c r="B88" s="143" t="s">
        <v>112</v>
      </c>
      <c r="C88" s="478" t="s">
        <v>800</v>
      </c>
      <c r="D88" s="541" t="s">
        <v>1242</v>
      </c>
      <c r="E88" s="541" t="s">
        <v>1242</v>
      </c>
      <c r="F88" s="143" t="s">
        <v>56</v>
      </c>
      <c r="G88" s="451" t="s">
        <v>76</v>
      </c>
      <c r="H88" s="460" t="s">
        <v>1248</v>
      </c>
      <c r="I88" s="143" t="s">
        <v>672</v>
      </c>
      <c r="J88" s="143">
        <v>4700</v>
      </c>
      <c r="K88" s="489">
        <f t="shared" si="11"/>
        <v>1192.95</v>
      </c>
      <c r="L88" s="490">
        <f t="shared" si="12"/>
        <v>1192.95</v>
      </c>
      <c r="M88" s="502">
        <v>1192.95</v>
      </c>
      <c r="N88" s="502"/>
      <c r="O88" s="502"/>
      <c r="P88" s="143"/>
      <c r="Q88" s="143"/>
      <c r="R88" s="143"/>
      <c r="S88" s="143"/>
      <c r="T88" s="143"/>
      <c r="U88" s="146" t="s">
        <v>802</v>
      </c>
      <c r="V88" s="146" t="s">
        <v>802</v>
      </c>
      <c r="W88" s="146" t="s">
        <v>803</v>
      </c>
      <c r="X88" s="527" t="s">
        <v>1249</v>
      </c>
      <c r="Y88" s="146" t="s">
        <v>427</v>
      </c>
      <c r="Z88" s="535" t="s">
        <v>1092</v>
      </c>
      <c r="AA88" s="143"/>
    </row>
    <row r="89" s="125" customFormat="1" ht="105" customHeight="1" spans="1:27">
      <c r="A89" s="445" t="s">
        <v>1250</v>
      </c>
      <c r="B89" s="360" t="s">
        <v>806</v>
      </c>
      <c r="C89" s="360"/>
      <c r="D89" s="360"/>
      <c r="E89" s="360"/>
      <c r="F89" s="360"/>
      <c r="G89" s="543"/>
      <c r="H89" s="543"/>
      <c r="I89" s="543"/>
      <c r="J89" s="499"/>
      <c r="K89" s="500">
        <f t="shared" ref="K89:T89" si="14">SUM(K90:K90)</f>
        <v>530</v>
      </c>
      <c r="L89" s="500">
        <f t="shared" si="14"/>
        <v>0</v>
      </c>
      <c r="M89" s="500">
        <f t="shared" si="14"/>
        <v>0</v>
      </c>
      <c r="N89" s="501">
        <f t="shared" si="14"/>
        <v>0</v>
      </c>
      <c r="O89" s="500">
        <f t="shared" si="14"/>
        <v>0</v>
      </c>
      <c r="P89" s="500">
        <f t="shared" si="14"/>
        <v>0</v>
      </c>
      <c r="Q89" s="500">
        <f t="shared" si="14"/>
        <v>0</v>
      </c>
      <c r="R89" s="500">
        <f t="shared" si="14"/>
        <v>0</v>
      </c>
      <c r="S89" s="500">
        <f t="shared" si="14"/>
        <v>0</v>
      </c>
      <c r="T89" s="500">
        <f t="shared" si="14"/>
        <v>530</v>
      </c>
      <c r="U89" s="550"/>
      <c r="V89" s="550"/>
      <c r="W89" s="569"/>
      <c r="X89" s="570"/>
      <c r="Y89" s="570"/>
      <c r="Z89" s="570"/>
      <c r="AA89" s="570"/>
    </row>
    <row r="90" s="131" customFormat="1" ht="158" customHeight="1" spans="1:27">
      <c r="A90" s="449">
        <v>78</v>
      </c>
      <c r="B90" s="143" t="s">
        <v>161</v>
      </c>
      <c r="C90" s="143" t="s">
        <v>807</v>
      </c>
      <c r="D90" s="143" t="s">
        <v>807</v>
      </c>
      <c r="E90" s="143" t="s">
        <v>807</v>
      </c>
      <c r="F90" s="143" t="s">
        <v>56</v>
      </c>
      <c r="G90" s="143" t="s">
        <v>543</v>
      </c>
      <c r="H90" s="151" t="s">
        <v>1251</v>
      </c>
      <c r="I90" s="143" t="s">
        <v>165</v>
      </c>
      <c r="J90" s="143" t="s">
        <v>165</v>
      </c>
      <c r="K90" s="489">
        <f>SUM(L90,S90,T90)</f>
        <v>530</v>
      </c>
      <c r="L90" s="490">
        <f>SUM(M90:R90)</f>
        <v>0</v>
      </c>
      <c r="M90" s="143"/>
      <c r="N90" s="558"/>
      <c r="O90" s="143"/>
      <c r="P90" s="143"/>
      <c r="Q90" s="143"/>
      <c r="R90" s="143"/>
      <c r="S90" s="143"/>
      <c r="T90" s="143">
        <v>530</v>
      </c>
      <c r="U90" s="150" t="s">
        <v>1252</v>
      </c>
      <c r="V90" s="150" t="s">
        <v>1252</v>
      </c>
      <c r="W90" s="150" t="s">
        <v>1253</v>
      </c>
      <c r="X90" s="527" t="s">
        <v>1254</v>
      </c>
      <c r="Y90" s="146" t="s">
        <v>427</v>
      </c>
      <c r="Z90" s="535" t="s">
        <v>1092</v>
      </c>
      <c r="AA90" s="143"/>
    </row>
    <row r="91" s="131" customFormat="1" ht="60" customHeight="1" spans="1:27">
      <c r="A91" s="554" t="s">
        <v>1255</v>
      </c>
      <c r="B91" s="555" t="s">
        <v>1256</v>
      </c>
      <c r="C91" s="555"/>
      <c r="D91" s="555"/>
      <c r="E91" s="555"/>
      <c r="F91" s="555"/>
      <c r="G91" s="556"/>
      <c r="H91" s="557"/>
      <c r="I91" s="556"/>
      <c r="J91" s="556"/>
      <c r="K91" s="561">
        <f t="shared" ref="K91:T91" si="15">SUM(K92:K92)</f>
        <v>25.97784</v>
      </c>
      <c r="L91" s="561">
        <f t="shared" si="15"/>
        <v>25.97784</v>
      </c>
      <c r="M91" s="561">
        <f t="shared" si="15"/>
        <v>0</v>
      </c>
      <c r="N91" s="562">
        <f t="shared" si="15"/>
        <v>0</v>
      </c>
      <c r="O91" s="561">
        <f t="shared" si="15"/>
        <v>25.97784</v>
      </c>
      <c r="P91" s="561">
        <f t="shared" si="15"/>
        <v>0</v>
      </c>
      <c r="Q91" s="561">
        <f t="shared" si="15"/>
        <v>0</v>
      </c>
      <c r="R91" s="561">
        <f t="shared" si="15"/>
        <v>0</v>
      </c>
      <c r="S91" s="561">
        <f t="shared" si="15"/>
        <v>0</v>
      </c>
      <c r="T91" s="561">
        <f t="shared" si="15"/>
        <v>0</v>
      </c>
      <c r="U91" s="556"/>
      <c r="V91" s="556"/>
      <c r="W91" s="556"/>
      <c r="X91" s="571"/>
      <c r="Y91" s="571"/>
      <c r="Z91" s="571"/>
      <c r="AA91" s="556"/>
    </row>
    <row r="92" s="436" customFormat="1" ht="256" customHeight="1" spans="1:27">
      <c r="A92" s="449">
        <v>79</v>
      </c>
      <c r="B92" s="143" t="s">
        <v>140</v>
      </c>
      <c r="C92" s="143" t="s">
        <v>813</v>
      </c>
      <c r="D92" s="143" t="s">
        <v>703</v>
      </c>
      <c r="E92" s="143" t="s">
        <v>703</v>
      </c>
      <c r="F92" s="143" t="s">
        <v>56</v>
      </c>
      <c r="G92" s="451" t="s">
        <v>76</v>
      </c>
      <c r="H92" s="469" t="s">
        <v>1257</v>
      </c>
      <c r="I92" s="146" t="s">
        <v>544</v>
      </c>
      <c r="J92" s="146">
        <v>6627</v>
      </c>
      <c r="K92" s="489">
        <f>SUM(L92,S92,T92)</f>
        <v>25.97784</v>
      </c>
      <c r="L92" s="490">
        <f>SUM(M92:R92)</f>
        <v>25.97784</v>
      </c>
      <c r="M92" s="498"/>
      <c r="N92" s="558"/>
      <c r="O92" s="498">
        <v>25.97784</v>
      </c>
      <c r="P92" s="143"/>
      <c r="Q92" s="143"/>
      <c r="R92" s="143"/>
      <c r="S92" s="143"/>
      <c r="T92" s="143"/>
      <c r="U92" s="146" t="s">
        <v>568</v>
      </c>
      <c r="V92" s="146" t="s">
        <v>568</v>
      </c>
      <c r="W92" s="146" t="s">
        <v>1258</v>
      </c>
      <c r="X92" s="564" t="s">
        <v>1259</v>
      </c>
      <c r="Y92" s="146" t="s">
        <v>427</v>
      </c>
      <c r="Z92" s="535" t="s">
        <v>1092</v>
      </c>
      <c r="AA92" s="143"/>
    </row>
  </sheetData>
  <sheetProtection formatCells="0" formatRows="0" insertRows="0" deleteRows="0" autoFilter="0"/>
  <autoFilter xmlns:etc="http://www.wps.cn/officeDocument/2017/etCustomData" ref="A5:AB92" etc:filterBottomFollowUsedRange="0">
    <extLst/>
  </autoFilter>
  <mergeCells count="33">
    <mergeCell ref="A1:AA1"/>
    <mergeCell ref="A2:J2"/>
    <mergeCell ref="W2:AA2"/>
    <mergeCell ref="K3:T3"/>
    <mergeCell ref="L4:R4"/>
    <mergeCell ref="A6:F6"/>
    <mergeCell ref="B7:F7"/>
    <mergeCell ref="B50:F50"/>
    <mergeCell ref="B57:F57"/>
    <mergeCell ref="B83:F83"/>
    <mergeCell ref="B86:F86"/>
    <mergeCell ref="B89:F89"/>
    <mergeCell ref="B91:F91"/>
    <mergeCell ref="A3:A5"/>
    <mergeCell ref="B3:B5"/>
    <mergeCell ref="C3:C5"/>
    <mergeCell ref="D3:D5"/>
    <mergeCell ref="E3:E5"/>
    <mergeCell ref="F3:F5"/>
    <mergeCell ref="G3:G5"/>
    <mergeCell ref="H3:H5"/>
    <mergeCell ref="I3:I5"/>
    <mergeCell ref="J3:J5"/>
    <mergeCell ref="K4:K5"/>
    <mergeCell ref="S4:S5"/>
    <mergeCell ref="T4:T5"/>
    <mergeCell ref="U3:U5"/>
    <mergeCell ref="V3:V5"/>
    <mergeCell ref="W3:W5"/>
    <mergeCell ref="X3:X5"/>
    <mergeCell ref="Y3:Y5"/>
    <mergeCell ref="Z3:Z5"/>
    <mergeCell ref="AA3:AA5"/>
  </mergeCells>
  <conditionalFormatting sqref="H10">
    <cfRule type="duplicateValues" dxfId="0" priority="11"/>
  </conditionalFormatting>
  <conditionalFormatting sqref="B11:C11">
    <cfRule type="duplicateValues" dxfId="0" priority="48"/>
  </conditionalFormatting>
  <conditionalFormatting sqref="H11">
    <cfRule type="duplicateValues" dxfId="0" priority="9"/>
  </conditionalFormatting>
  <conditionalFormatting sqref="B12:C12">
    <cfRule type="duplicateValues" dxfId="0" priority="46"/>
  </conditionalFormatting>
  <conditionalFormatting sqref="C20">
    <cfRule type="duplicateValues" dxfId="0" priority="44"/>
  </conditionalFormatting>
  <conditionalFormatting sqref="B27">
    <cfRule type="duplicateValues" dxfId="0" priority="43"/>
  </conditionalFormatting>
  <conditionalFormatting sqref="C27">
    <cfRule type="duplicateValues" dxfId="0" priority="42"/>
  </conditionalFormatting>
  <conditionalFormatting sqref="C28">
    <cfRule type="duplicateValues" dxfId="0" priority="41"/>
  </conditionalFormatting>
  <conditionalFormatting sqref="X35">
    <cfRule type="duplicateValues" dxfId="0" priority="8"/>
  </conditionalFormatting>
  <conditionalFormatting sqref="X36">
    <cfRule type="duplicateValues" dxfId="0" priority="7"/>
  </conditionalFormatting>
  <conditionalFormatting sqref="X37">
    <cfRule type="duplicateValues" dxfId="0" priority="6"/>
  </conditionalFormatting>
  <conditionalFormatting sqref="X38">
    <cfRule type="duplicateValues" dxfId="0" priority="5"/>
  </conditionalFormatting>
  <conditionalFormatting sqref="X40">
    <cfRule type="duplicateValues" dxfId="0" priority="4"/>
  </conditionalFormatting>
  <conditionalFormatting sqref="X41">
    <cfRule type="duplicateValues" dxfId="0" priority="3"/>
  </conditionalFormatting>
  <conditionalFormatting sqref="X43">
    <cfRule type="duplicateValues" dxfId="0" priority="2"/>
  </conditionalFormatting>
  <conditionalFormatting sqref="C45">
    <cfRule type="duplicateValues" dxfId="0" priority="26"/>
  </conditionalFormatting>
  <conditionalFormatting sqref="C46">
    <cfRule type="duplicateValues" dxfId="0" priority="25"/>
  </conditionalFormatting>
  <conditionalFormatting sqref="C47">
    <cfRule type="duplicateValues" dxfId="0" priority="24"/>
  </conditionalFormatting>
  <conditionalFormatting sqref="C52">
    <cfRule type="duplicateValues" dxfId="0" priority="40"/>
  </conditionalFormatting>
  <conditionalFormatting sqref="X52">
    <cfRule type="duplicateValues" dxfId="0" priority="1"/>
  </conditionalFormatting>
  <conditionalFormatting sqref="C53">
    <cfRule type="duplicateValues" dxfId="0" priority="39"/>
  </conditionalFormatting>
  <conditionalFormatting sqref="B60">
    <cfRule type="duplicateValues" dxfId="0" priority="37"/>
  </conditionalFormatting>
  <conditionalFormatting sqref="B61">
    <cfRule type="duplicateValues" dxfId="0" priority="36"/>
  </conditionalFormatting>
  <conditionalFormatting sqref="B62">
    <cfRule type="duplicateValues" dxfId="0" priority="35"/>
  </conditionalFormatting>
  <conditionalFormatting sqref="B63:C63">
    <cfRule type="duplicateValues" dxfId="0" priority="34"/>
  </conditionalFormatting>
  <conditionalFormatting sqref="B64">
    <cfRule type="duplicateValues" dxfId="0" priority="33"/>
  </conditionalFormatting>
  <conditionalFormatting sqref="B65">
    <cfRule type="duplicateValues" dxfId="0" priority="32"/>
  </conditionalFormatting>
  <conditionalFormatting sqref="C68">
    <cfRule type="duplicateValues" dxfId="0" priority="30"/>
  </conditionalFormatting>
  <conditionalFormatting sqref="C69">
    <cfRule type="duplicateValues" dxfId="0" priority="29"/>
  </conditionalFormatting>
  <conditionalFormatting sqref="B82:C82">
    <cfRule type="duplicateValues" dxfId="0" priority="21"/>
  </conditionalFormatting>
  <conditionalFormatting sqref="B92">
    <cfRule type="duplicateValues" dxfId="0" priority="28"/>
  </conditionalFormatting>
  <conditionalFormatting sqref="C13:C18">
    <cfRule type="duplicateValues" dxfId="0" priority="45"/>
  </conditionalFormatting>
  <conditionalFormatting sqref="C48:C49">
    <cfRule type="duplicateValues" dxfId="0" priority="23"/>
  </conditionalFormatting>
  <conditionalFormatting sqref="B57 B91:C91 B83:C84 B86:C86">
    <cfRule type="duplicateValues" dxfId="0" priority="50"/>
  </conditionalFormatting>
  <conditionalFormatting sqref="B66:C67">
    <cfRule type="duplicateValues" dxfId="0" priority="31"/>
  </conditionalFormatting>
  <conditionalFormatting sqref="B74:C79">
    <cfRule type="duplicateValues" dxfId="0" priority="27"/>
  </conditionalFormatting>
  <conditionalFormatting sqref="B80:C81">
    <cfRule type="duplicateValues" dxfId="0" priority="22"/>
  </conditionalFormatting>
  <pageMargins left="0.314583333333333" right="0.314583333333333" top="0.393055555555556" bottom="0.393055555555556" header="0" footer="0.393055555555556"/>
  <pageSetup paperSize="8" scale="39"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66"/>
  <sheetViews>
    <sheetView zoomScale="30" zoomScaleNormal="30" topLeftCell="D1" workbookViewId="0">
      <pane ySplit="3" topLeftCell="A26" activePane="bottomLeft" state="frozen"/>
      <selection/>
      <selection pane="bottomLeft" activeCell="H4" sqref="H4"/>
    </sheetView>
  </sheetViews>
  <sheetFormatPr defaultColWidth="10" defaultRowHeight="28.2"/>
  <cols>
    <col min="1" max="1" width="8.32407407407407" style="10" customWidth="1"/>
    <col min="2" max="2" width="23.7037037037037" style="10" customWidth="1"/>
    <col min="3" max="3" width="29.3333333333333" style="11" customWidth="1"/>
    <col min="4" max="4" width="128.148148148148" style="12" customWidth="1"/>
    <col min="5" max="5" width="28.7037037037037" style="11" customWidth="1"/>
    <col min="6" max="6" width="37.5" style="11" customWidth="1"/>
    <col min="7" max="7" width="31.8518518518519" style="11" customWidth="1"/>
    <col min="8" max="8" width="24.2777777777778" style="11" customWidth="1"/>
    <col min="9" max="9" width="23.5555555555556" style="11" customWidth="1"/>
    <col min="10" max="10" width="23.6018518518519" style="11" customWidth="1"/>
    <col min="11" max="11" width="55.1851851851852" style="10" hidden="1" customWidth="1"/>
    <col min="12" max="12" width="95.1851851851852" style="10" customWidth="1"/>
    <col min="13" max="13" width="17.5462962962963" style="10" customWidth="1"/>
    <col min="14" max="14" width="22.962962962963" style="11" customWidth="1"/>
    <col min="15" max="15" width="25.1851851851852" style="11" customWidth="1"/>
    <col min="16" max="16" width="26.0925925925926" style="11" customWidth="1"/>
    <col min="17" max="17" width="22.5925925925926" style="11" customWidth="1"/>
    <col min="18" max="18" width="26.2962962962963" style="11" hidden="1" customWidth="1"/>
    <col min="19" max="19" width="36.2962962962963" style="11" hidden="1" customWidth="1"/>
    <col min="20" max="20" width="17.6666666666667" style="11" hidden="1" customWidth="1"/>
    <col min="21" max="21" width="24.7777777777778" style="11" customWidth="1"/>
    <col min="22" max="25" width="24.7777777777778" style="11" hidden="1" customWidth="1"/>
    <col min="26" max="26" width="30.3703703703704" style="11" hidden="1" customWidth="1"/>
    <col min="27" max="27" width="44.6666666666667" style="4" customWidth="1"/>
    <col min="28" max="28" width="49.8888888888889" style="11" customWidth="1"/>
    <col min="29" max="29" width="68.7222222222222" style="4" customWidth="1"/>
    <col min="30" max="30" width="40.5555555555556" style="11" customWidth="1"/>
    <col min="31" max="31" width="37.037037037037" style="11" customWidth="1"/>
    <col min="32" max="32" width="61.8518518518519" style="11" customWidth="1"/>
    <col min="33" max="34" width="65.1851851851852" style="11" customWidth="1"/>
    <col min="35" max="35" width="30.3333333333333" style="11" customWidth="1"/>
    <col min="36" max="36" width="39.5555555555556" style="11" customWidth="1"/>
    <col min="37" max="37" width="38.2222222222222" style="11" customWidth="1"/>
    <col min="38" max="40" width="40.8888888888889" style="11" customWidth="1"/>
    <col min="41" max="41" width="35.7777777777778" style="4" customWidth="1"/>
    <col min="42" max="43" width="30.0277777777778" style="4" customWidth="1"/>
    <col min="44" max="44" width="14.2222222222222" style="4" customWidth="1"/>
    <col min="45" max="45" width="34.4444444444444" style="9" hidden="1" customWidth="1"/>
    <col min="46" max="46" width="10" style="9" hidden="1" customWidth="1"/>
    <col min="47" max="47" width="34.4444444444444" style="9" hidden="1" customWidth="1"/>
    <col min="48" max="48" width="25.9259259259259" style="9" customWidth="1"/>
    <col min="49" max="49" width="27.1111111111111" style="9"/>
    <col min="50" max="16384" width="10" style="9"/>
  </cols>
  <sheetData>
    <row r="1" s="4" customFormat="1" ht="139" customHeight="1" spans="1:44">
      <c r="A1" s="13" t="s">
        <v>1260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row>
    <row r="2" s="4" customFormat="1" ht="108" customHeight="1" spans="1:44">
      <c r="A2" s="166" t="s">
        <v>1261</v>
      </c>
      <c r="B2" s="166" t="s">
        <v>1262</v>
      </c>
      <c r="C2" s="166" t="s">
        <v>1263</v>
      </c>
      <c r="D2" s="166" t="s">
        <v>1264</v>
      </c>
      <c r="E2" s="167" t="s">
        <v>1265</v>
      </c>
      <c r="F2" s="167" t="s">
        <v>1266</v>
      </c>
      <c r="G2" s="167" t="s">
        <v>1267</v>
      </c>
      <c r="H2" s="167" t="s">
        <v>1268</v>
      </c>
      <c r="I2" s="167" t="s">
        <v>1269</v>
      </c>
      <c r="J2" s="167" t="s">
        <v>1270</v>
      </c>
      <c r="K2" s="167" t="s">
        <v>1271</v>
      </c>
      <c r="L2" s="190" t="s">
        <v>1272</v>
      </c>
      <c r="M2" s="166" t="s">
        <v>1273</v>
      </c>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89" t="s">
        <v>1274</v>
      </c>
      <c r="AR2" s="418" t="s">
        <v>1275</v>
      </c>
    </row>
    <row r="3" s="4" customFormat="1" ht="218" customHeight="1" spans="1:44">
      <c r="A3" s="169"/>
      <c r="B3" s="169"/>
      <c r="C3" s="169"/>
      <c r="D3" s="169"/>
      <c r="E3" s="170"/>
      <c r="F3" s="170"/>
      <c r="G3" s="170"/>
      <c r="H3" s="170"/>
      <c r="I3" s="170"/>
      <c r="J3" s="170"/>
      <c r="K3" s="170"/>
      <c r="L3" s="170"/>
      <c r="M3" s="166" t="s">
        <v>1276</v>
      </c>
      <c r="N3" s="360" t="s">
        <v>1277</v>
      </c>
      <c r="O3" s="166" t="s">
        <v>1278</v>
      </c>
      <c r="P3" s="166" t="s">
        <v>1279</v>
      </c>
      <c r="Q3" s="166" t="s">
        <v>1280</v>
      </c>
      <c r="R3" s="166" t="s">
        <v>1281</v>
      </c>
      <c r="S3" s="166" t="s">
        <v>1282</v>
      </c>
      <c r="T3" s="166" t="s">
        <v>1283</v>
      </c>
      <c r="U3" s="166" t="s">
        <v>1284</v>
      </c>
      <c r="V3" s="166" t="s">
        <v>1285</v>
      </c>
      <c r="W3" s="166" t="s">
        <v>1286</v>
      </c>
      <c r="X3" s="166" t="s">
        <v>1287</v>
      </c>
      <c r="Y3" s="166" t="s">
        <v>1288</v>
      </c>
      <c r="Z3" s="166" t="s">
        <v>1289</v>
      </c>
      <c r="AA3" s="166" t="s">
        <v>1290</v>
      </c>
      <c r="AB3" s="166" t="s">
        <v>1291</v>
      </c>
      <c r="AC3" s="166" t="s">
        <v>1292</v>
      </c>
      <c r="AD3" s="166" t="s">
        <v>1293</v>
      </c>
      <c r="AE3" s="166" t="s">
        <v>1294</v>
      </c>
      <c r="AF3" s="166" t="s">
        <v>1295</v>
      </c>
      <c r="AG3" s="166" t="s">
        <v>1296</v>
      </c>
      <c r="AH3" s="166" t="s">
        <v>1297</v>
      </c>
      <c r="AI3" s="166" t="s">
        <v>1298</v>
      </c>
      <c r="AJ3" s="166" t="s">
        <v>1299</v>
      </c>
      <c r="AK3" s="166" t="s">
        <v>1300</v>
      </c>
      <c r="AL3" s="166" t="s">
        <v>1301</v>
      </c>
      <c r="AM3" s="189" t="s">
        <v>1302</v>
      </c>
      <c r="AN3" s="189" t="s">
        <v>1303</v>
      </c>
      <c r="AO3" s="189" t="s">
        <v>1304</v>
      </c>
      <c r="AP3" s="166" t="s">
        <v>1305</v>
      </c>
      <c r="AQ3" s="192"/>
      <c r="AR3" s="123"/>
    </row>
    <row r="4" s="5" customFormat="1" ht="96" customHeight="1" spans="1:44">
      <c r="A4" s="248" t="s">
        <v>1306</v>
      </c>
      <c r="B4" s="22"/>
      <c r="C4" s="22"/>
      <c r="D4" s="22"/>
      <c r="E4" s="23">
        <f>SUM(E5:E65)</f>
        <v>55386.731</v>
      </c>
      <c r="F4" s="23">
        <f>SUM(F5:F65)</f>
        <v>45154</v>
      </c>
      <c r="G4" s="23">
        <f>SUM(G5:G63)</f>
        <v>15388.723713</v>
      </c>
      <c r="H4" s="24">
        <f>G4/F4</f>
        <v>0.34080532650485</v>
      </c>
      <c r="I4" s="56"/>
      <c r="J4" s="56"/>
      <c r="K4" s="56"/>
      <c r="L4" s="56"/>
      <c r="M4" s="57"/>
      <c r="N4" s="22"/>
      <c r="O4" s="22"/>
      <c r="P4" s="22"/>
      <c r="Q4" s="22"/>
      <c r="R4" s="22"/>
      <c r="S4" s="84"/>
      <c r="T4" s="25" t="s">
        <v>165</v>
      </c>
      <c r="U4" s="25" t="s">
        <v>165</v>
      </c>
      <c r="V4" s="25"/>
      <c r="W4" s="25"/>
      <c r="X4" s="25"/>
      <c r="Y4" s="22"/>
      <c r="Z4" s="22"/>
      <c r="AA4" s="22"/>
      <c r="AB4" s="22"/>
      <c r="AC4" s="22"/>
      <c r="AD4" s="22"/>
      <c r="AE4" s="22"/>
      <c r="AF4" s="22"/>
      <c r="AG4" s="22"/>
      <c r="AH4" s="22"/>
      <c r="AI4" s="22"/>
      <c r="AJ4" s="22"/>
      <c r="AK4" s="22"/>
      <c r="AL4" s="22"/>
      <c r="AM4" s="22"/>
      <c r="AN4" s="22"/>
      <c r="AO4" s="22"/>
      <c r="AP4" s="22"/>
      <c r="AQ4" s="22"/>
      <c r="AR4" s="57"/>
    </row>
    <row r="5" s="328" customFormat="1" ht="409" customHeight="1" spans="1:47">
      <c r="A5" s="331">
        <v>1</v>
      </c>
      <c r="B5" s="331" t="s">
        <v>29</v>
      </c>
      <c r="C5" s="332" t="s">
        <v>1307</v>
      </c>
      <c r="D5" s="333" t="s">
        <v>1308</v>
      </c>
      <c r="E5" s="334">
        <v>714</v>
      </c>
      <c r="F5" s="335">
        <v>714</v>
      </c>
      <c r="G5" s="336">
        <v>188.331332</v>
      </c>
      <c r="H5" s="337">
        <f>SUM(G5:G5)/SUM(F5:F5)</f>
        <v>0.26376937254902</v>
      </c>
      <c r="I5" s="338" t="s">
        <v>1309</v>
      </c>
      <c r="J5" s="332" t="s">
        <v>40</v>
      </c>
      <c r="K5" s="361" t="s">
        <v>1310</v>
      </c>
      <c r="L5" s="362" t="s">
        <v>1311</v>
      </c>
      <c r="M5" s="343" t="s">
        <v>1312</v>
      </c>
      <c r="N5" s="363" t="s">
        <v>1313</v>
      </c>
      <c r="O5" s="364">
        <v>45330</v>
      </c>
      <c r="P5" s="343" t="s">
        <v>1314</v>
      </c>
      <c r="Q5" s="343" t="s">
        <v>1315</v>
      </c>
      <c r="R5" s="331" t="s">
        <v>165</v>
      </c>
      <c r="S5" s="375" t="s">
        <v>165</v>
      </c>
      <c r="T5" s="331" t="s">
        <v>165</v>
      </c>
      <c r="U5" s="343" t="s">
        <v>1316</v>
      </c>
      <c r="V5" s="364"/>
      <c r="W5" s="364" t="s">
        <v>165</v>
      </c>
      <c r="X5" s="364"/>
      <c r="Y5" s="364"/>
      <c r="Z5" s="364"/>
      <c r="AA5" s="381" t="s">
        <v>1317</v>
      </c>
      <c r="AB5" s="382">
        <v>45359</v>
      </c>
      <c r="AC5" s="383" t="s">
        <v>1318</v>
      </c>
      <c r="AD5" s="261">
        <v>45384</v>
      </c>
      <c r="AE5" s="384">
        <v>45397</v>
      </c>
      <c r="AF5" s="385" t="s">
        <v>1319</v>
      </c>
      <c r="AG5" s="763" t="s">
        <v>1320</v>
      </c>
      <c r="AH5" s="381" t="s">
        <v>1321</v>
      </c>
      <c r="AI5" s="372">
        <v>585.474693</v>
      </c>
      <c r="AJ5" s="415">
        <v>45400</v>
      </c>
      <c r="AK5" s="415">
        <v>45400</v>
      </c>
      <c r="AL5" s="415">
        <v>45581</v>
      </c>
      <c r="AM5" s="415">
        <v>45412</v>
      </c>
      <c r="AN5" s="415"/>
      <c r="AO5" s="415"/>
      <c r="AP5" s="384"/>
      <c r="AQ5" s="387"/>
      <c r="AR5" s="419"/>
      <c r="AU5" s="328">
        <f>AI5*0.3</f>
        <v>175.6424079</v>
      </c>
    </row>
    <row r="6" s="321" customFormat="1" ht="228" customHeight="1" spans="1:44">
      <c r="A6" s="331">
        <v>2</v>
      </c>
      <c r="B6" s="338" t="s">
        <v>42</v>
      </c>
      <c r="C6" s="339" t="s">
        <v>1322</v>
      </c>
      <c r="D6" s="340" t="s">
        <v>1323</v>
      </c>
      <c r="E6" s="338">
        <v>1200</v>
      </c>
      <c r="F6" s="335">
        <v>600</v>
      </c>
      <c r="G6" s="336">
        <v>217.326838</v>
      </c>
      <c r="H6" s="337">
        <f t="shared" ref="H6:H37" si="0">SUM(G6:G6)/SUM(F6:F6)</f>
        <v>0.362211396666667</v>
      </c>
      <c r="I6" s="343" t="s">
        <v>1324</v>
      </c>
      <c r="J6" s="343" t="s">
        <v>1325</v>
      </c>
      <c r="K6" s="331" t="s">
        <v>1326</v>
      </c>
      <c r="L6" s="365" t="s">
        <v>1327</v>
      </c>
      <c r="M6" s="331" t="s">
        <v>1328</v>
      </c>
      <c r="N6" s="356" t="s">
        <v>1329</v>
      </c>
      <c r="O6" s="356" t="s">
        <v>165</v>
      </c>
      <c r="P6" s="356" t="s">
        <v>165</v>
      </c>
      <c r="Q6" s="356" t="s">
        <v>165</v>
      </c>
      <c r="R6" s="356" t="s">
        <v>165</v>
      </c>
      <c r="S6" s="376" t="s">
        <v>165</v>
      </c>
      <c r="T6" s="331" t="s">
        <v>165</v>
      </c>
      <c r="U6" s="331" t="s">
        <v>165</v>
      </c>
      <c r="V6" s="356" t="s">
        <v>165</v>
      </c>
      <c r="W6" s="356" t="s">
        <v>165</v>
      </c>
      <c r="X6" s="356" t="s">
        <v>165</v>
      </c>
      <c r="Y6" s="356" t="s">
        <v>165</v>
      </c>
      <c r="Z6" s="356" t="s">
        <v>165</v>
      </c>
      <c r="AA6" s="331" t="s">
        <v>165</v>
      </c>
      <c r="AB6" s="331" t="s">
        <v>165</v>
      </c>
      <c r="AC6" s="331" t="s">
        <v>165</v>
      </c>
      <c r="AD6" s="331" t="s">
        <v>165</v>
      </c>
      <c r="AE6" s="331" t="s">
        <v>165</v>
      </c>
      <c r="AF6" s="331" t="s">
        <v>165</v>
      </c>
      <c r="AG6" s="331" t="s">
        <v>165</v>
      </c>
      <c r="AH6" s="331" t="s">
        <v>165</v>
      </c>
      <c r="AI6" s="331" t="s">
        <v>165</v>
      </c>
      <c r="AJ6" s="331" t="s">
        <v>165</v>
      </c>
      <c r="AK6" s="331" t="s">
        <v>165</v>
      </c>
      <c r="AL6" s="331" t="s">
        <v>165</v>
      </c>
      <c r="AM6" s="331" t="s">
        <v>165</v>
      </c>
      <c r="AN6" s="356"/>
      <c r="AO6" s="378"/>
      <c r="AP6" s="378"/>
      <c r="AQ6" s="378"/>
      <c r="AR6" s="378"/>
    </row>
    <row r="7" s="321" customFormat="1" ht="376" customHeight="1" spans="1:44">
      <c r="A7" s="331">
        <v>3</v>
      </c>
      <c r="B7" s="338" t="s">
        <v>154</v>
      </c>
      <c r="C7" s="338" t="s">
        <v>1330</v>
      </c>
      <c r="D7" s="341" t="s">
        <v>1331</v>
      </c>
      <c r="E7" s="338">
        <v>100</v>
      </c>
      <c r="F7" s="335">
        <v>50</v>
      </c>
      <c r="G7" s="336">
        <v>32.15</v>
      </c>
      <c r="H7" s="337">
        <f t="shared" si="0"/>
        <v>0.643</v>
      </c>
      <c r="I7" s="338" t="s">
        <v>1332</v>
      </c>
      <c r="J7" s="338" t="s">
        <v>1333</v>
      </c>
      <c r="K7" s="331" t="s">
        <v>1334</v>
      </c>
      <c r="L7" s="366" t="s">
        <v>1335</v>
      </c>
      <c r="M7" s="331" t="s">
        <v>1328</v>
      </c>
      <c r="N7" s="356" t="s">
        <v>1329</v>
      </c>
      <c r="O7" s="356" t="s">
        <v>165</v>
      </c>
      <c r="P7" s="356" t="s">
        <v>165</v>
      </c>
      <c r="Q7" s="356" t="s">
        <v>165</v>
      </c>
      <c r="R7" s="356" t="s">
        <v>165</v>
      </c>
      <c r="S7" s="376" t="s">
        <v>165</v>
      </c>
      <c r="T7" s="331" t="s">
        <v>165</v>
      </c>
      <c r="U7" s="331" t="s">
        <v>165</v>
      </c>
      <c r="V7" s="356" t="s">
        <v>165</v>
      </c>
      <c r="W7" s="356" t="s">
        <v>165</v>
      </c>
      <c r="X7" s="356" t="s">
        <v>165</v>
      </c>
      <c r="Y7" s="356" t="s">
        <v>165</v>
      </c>
      <c r="Z7" s="356" t="s">
        <v>165</v>
      </c>
      <c r="AA7" s="356" t="s">
        <v>165</v>
      </c>
      <c r="AB7" s="356" t="s">
        <v>165</v>
      </c>
      <c r="AC7" s="356"/>
      <c r="AD7" s="356" t="s">
        <v>165</v>
      </c>
      <c r="AE7" s="356"/>
      <c r="AF7" s="386"/>
      <c r="AG7" s="356"/>
      <c r="AH7" s="331" t="s">
        <v>165</v>
      </c>
      <c r="AI7" s="356" t="s">
        <v>165</v>
      </c>
      <c r="AJ7" s="356" t="s">
        <v>165</v>
      </c>
      <c r="AK7" s="356" t="s">
        <v>165</v>
      </c>
      <c r="AL7" s="356"/>
      <c r="AM7" s="356"/>
      <c r="AN7" s="356"/>
      <c r="AO7" s="378"/>
      <c r="AP7" s="378"/>
      <c r="AQ7" s="378"/>
      <c r="AR7" s="378"/>
    </row>
    <row r="8" s="321" customFormat="1" ht="350" customHeight="1" spans="1:44">
      <c r="A8" s="331">
        <v>4</v>
      </c>
      <c r="B8" s="338" t="s">
        <v>276</v>
      </c>
      <c r="C8" s="338" t="s">
        <v>1336</v>
      </c>
      <c r="D8" s="342" t="s">
        <v>1337</v>
      </c>
      <c r="E8" s="343">
        <v>155</v>
      </c>
      <c r="F8" s="335">
        <v>140</v>
      </c>
      <c r="G8" s="336">
        <v>44.580917</v>
      </c>
      <c r="H8" s="337">
        <f t="shared" si="0"/>
        <v>0.318435121428571</v>
      </c>
      <c r="I8" s="343" t="s">
        <v>1338</v>
      </c>
      <c r="J8" s="343" t="s">
        <v>1339</v>
      </c>
      <c r="K8" s="367" t="s">
        <v>1340</v>
      </c>
      <c r="L8" s="368" t="s">
        <v>1341</v>
      </c>
      <c r="M8" s="343" t="s">
        <v>1312</v>
      </c>
      <c r="N8" s="343" t="s">
        <v>1313</v>
      </c>
      <c r="O8" s="261">
        <v>45317</v>
      </c>
      <c r="P8" s="331" t="s">
        <v>1342</v>
      </c>
      <c r="Q8" s="331" t="s">
        <v>1343</v>
      </c>
      <c r="R8" s="261">
        <v>45303</v>
      </c>
      <c r="S8" s="377" t="s">
        <v>1344</v>
      </c>
      <c r="T8" s="356" t="s">
        <v>1345</v>
      </c>
      <c r="U8" s="331" t="s">
        <v>1346</v>
      </c>
      <c r="V8" s="261">
        <v>45321</v>
      </c>
      <c r="W8" s="261" t="s">
        <v>165</v>
      </c>
      <c r="X8" s="356" t="s">
        <v>165</v>
      </c>
      <c r="Y8" s="261">
        <v>45305</v>
      </c>
      <c r="Z8" s="387">
        <v>131.067155</v>
      </c>
      <c r="AA8" s="343" t="s">
        <v>1347</v>
      </c>
      <c r="AB8" s="261">
        <v>45356</v>
      </c>
      <c r="AC8" s="388" t="s">
        <v>1348</v>
      </c>
      <c r="AD8" s="389">
        <v>45369</v>
      </c>
      <c r="AE8" s="261">
        <v>45369</v>
      </c>
      <c r="AF8" s="390" t="s">
        <v>1349</v>
      </c>
      <c r="AG8" s="356" t="s">
        <v>1350</v>
      </c>
      <c r="AH8" s="331" t="s">
        <v>1351</v>
      </c>
      <c r="AI8" s="356">
        <v>130.084723</v>
      </c>
      <c r="AJ8" s="261">
        <v>45371</v>
      </c>
      <c r="AK8" s="261">
        <v>45383</v>
      </c>
      <c r="AL8" s="261">
        <v>45534</v>
      </c>
      <c r="AM8" s="261"/>
      <c r="AN8" s="261"/>
      <c r="AO8" s="378"/>
      <c r="AP8" s="378"/>
      <c r="AQ8" s="378"/>
      <c r="AR8" s="378"/>
    </row>
    <row r="9" s="321" customFormat="1" ht="292" customHeight="1" spans="1:44">
      <c r="A9" s="331">
        <v>5</v>
      </c>
      <c r="B9" s="338" t="s">
        <v>286</v>
      </c>
      <c r="C9" s="332" t="s">
        <v>1352</v>
      </c>
      <c r="D9" s="344" t="s">
        <v>1353</v>
      </c>
      <c r="E9" s="343">
        <v>530</v>
      </c>
      <c r="F9" s="335">
        <v>420</v>
      </c>
      <c r="G9" s="336">
        <v>286.071718</v>
      </c>
      <c r="H9" s="337">
        <f t="shared" si="0"/>
        <v>0.681123138095238</v>
      </c>
      <c r="I9" s="343" t="s">
        <v>1354</v>
      </c>
      <c r="J9" s="343" t="s">
        <v>1355</v>
      </c>
      <c r="K9" s="331" t="s">
        <v>1356</v>
      </c>
      <c r="L9" s="269" t="s">
        <v>1357</v>
      </c>
      <c r="M9" s="343" t="s">
        <v>1312</v>
      </c>
      <c r="N9" s="356" t="s">
        <v>1345</v>
      </c>
      <c r="O9" s="261">
        <v>45328</v>
      </c>
      <c r="P9" s="369" t="s">
        <v>1358</v>
      </c>
      <c r="Q9" s="331" t="s">
        <v>1359</v>
      </c>
      <c r="R9" s="356" t="s">
        <v>165</v>
      </c>
      <c r="S9" s="376" t="s">
        <v>165</v>
      </c>
      <c r="T9" s="356" t="s">
        <v>1345</v>
      </c>
      <c r="U9" s="338" t="s">
        <v>1360</v>
      </c>
      <c r="V9" s="378"/>
      <c r="W9" s="356" t="s">
        <v>165</v>
      </c>
      <c r="X9" s="356" t="s">
        <v>165</v>
      </c>
      <c r="Y9" s="391">
        <v>45321</v>
      </c>
      <c r="Z9" s="387">
        <v>457.968082</v>
      </c>
      <c r="AA9" s="343" t="s">
        <v>1347</v>
      </c>
      <c r="AB9" s="261">
        <v>45342</v>
      </c>
      <c r="AC9" s="388" t="s">
        <v>1361</v>
      </c>
      <c r="AD9" s="389">
        <v>45364</v>
      </c>
      <c r="AE9" s="261">
        <v>45369</v>
      </c>
      <c r="AF9" s="390" t="s">
        <v>1362</v>
      </c>
      <c r="AG9" s="356" t="s">
        <v>1363</v>
      </c>
      <c r="AH9" s="331" t="s">
        <v>1364</v>
      </c>
      <c r="AI9" s="356">
        <v>446.21653</v>
      </c>
      <c r="AJ9" s="261">
        <v>45371</v>
      </c>
      <c r="AK9" s="261">
        <v>45373</v>
      </c>
      <c r="AL9" s="261">
        <v>45463</v>
      </c>
      <c r="AM9" s="261"/>
      <c r="AN9" s="261"/>
      <c r="AO9" s="378"/>
      <c r="AP9" s="378"/>
      <c r="AQ9" s="378"/>
      <c r="AR9" s="378"/>
    </row>
    <row r="10" s="321" customFormat="1" ht="346" customHeight="1" spans="1:45">
      <c r="A10" s="331">
        <v>6</v>
      </c>
      <c r="B10" s="338" t="s">
        <v>292</v>
      </c>
      <c r="C10" s="338" t="s">
        <v>1365</v>
      </c>
      <c r="D10" s="344" t="s">
        <v>1366</v>
      </c>
      <c r="E10" s="335">
        <v>255</v>
      </c>
      <c r="F10" s="335">
        <v>200</v>
      </c>
      <c r="G10" s="336">
        <v>171.677187</v>
      </c>
      <c r="H10" s="337">
        <f t="shared" si="0"/>
        <v>0.858385935</v>
      </c>
      <c r="I10" s="343" t="s">
        <v>1367</v>
      </c>
      <c r="J10" s="343" t="s">
        <v>1368</v>
      </c>
      <c r="K10" s="367" t="s">
        <v>1369</v>
      </c>
      <c r="L10" s="291" t="s">
        <v>1370</v>
      </c>
      <c r="M10" s="343" t="s">
        <v>1312</v>
      </c>
      <c r="N10" s="356" t="s">
        <v>1345</v>
      </c>
      <c r="O10" s="261">
        <v>45327</v>
      </c>
      <c r="P10" s="331" t="s">
        <v>1371</v>
      </c>
      <c r="Q10" s="331" t="s">
        <v>1372</v>
      </c>
      <c r="R10" s="261">
        <v>45309</v>
      </c>
      <c r="S10" s="377" t="s">
        <v>1373</v>
      </c>
      <c r="T10" s="356" t="s">
        <v>1345</v>
      </c>
      <c r="U10" s="332" t="s">
        <v>1374</v>
      </c>
      <c r="V10" s="378"/>
      <c r="W10" s="356" t="s">
        <v>165</v>
      </c>
      <c r="X10" s="378"/>
      <c r="Y10" s="261">
        <v>45316</v>
      </c>
      <c r="Z10" s="356">
        <v>199.838568</v>
      </c>
      <c r="AA10" s="343" t="s">
        <v>1347</v>
      </c>
      <c r="AB10" s="261">
        <v>45352</v>
      </c>
      <c r="AC10" s="388" t="s">
        <v>1375</v>
      </c>
      <c r="AD10" s="261">
        <v>45363</v>
      </c>
      <c r="AE10" s="261">
        <v>45364</v>
      </c>
      <c r="AF10" s="390" t="s">
        <v>1376</v>
      </c>
      <c r="AG10" s="356" t="s">
        <v>1377</v>
      </c>
      <c r="AH10" s="331" t="s">
        <v>1351</v>
      </c>
      <c r="AI10" s="356">
        <v>181.853097</v>
      </c>
      <c r="AJ10" s="261">
        <v>45372</v>
      </c>
      <c r="AK10" s="261">
        <v>45372</v>
      </c>
      <c r="AL10" s="261">
        <v>45461</v>
      </c>
      <c r="AM10" s="261">
        <v>45372</v>
      </c>
      <c r="AN10" s="261">
        <v>45439</v>
      </c>
      <c r="AO10" s="378"/>
      <c r="AP10" s="378"/>
      <c r="AQ10" s="378"/>
      <c r="AR10" s="378"/>
      <c r="AS10" s="321">
        <f>AI10*0.3</f>
        <v>54.5559291</v>
      </c>
    </row>
    <row r="11" s="321" customFormat="1" ht="250" customHeight="1" spans="1:44">
      <c r="A11" s="331">
        <v>7</v>
      </c>
      <c r="B11" s="338" t="s">
        <v>299</v>
      </c>
      <c r="C11" s="338" t="s">
        <v>1378</v>
      </c>
      <c r="D11" s="344" t="s">
        <v>1379</v>
      </c>
      <c r="E11" s="335">
        <v>46.5</v>
      </c>
      <c r="F11" s="335">
        <v>40</v>
      </c>
      <c r="G11" s="336">
        <v>30.245942</v>
      </c>
      <c r="H11" s="337">
        <f t="shared" si="0"/>
        <v>0.75614855</v>
      </c>
      <c r="I11" s="343" t="s">
        <v>1380</v>
      </c>
      <c r="J11" s="370" t="s">
        <v>1381</v>
      </c>
      <c r="K11" s="331" t="s">
        <v>1382</v>
      </c>
      <c r="L11" s="365" t="s">
        <v>1383</v>
      </c>
      <c r="M11" s="343" t="s">
        <v>1312</v>
      </c>
      <c r="N11" s="356" t="s">
        <v>1329</v>
      </c>
      <c r="O11" s="261">
        <v>45342</v>
      </c>
      <c r="P11" s="331" t="s">
        <v>1384</v>
      </c>
      <c r="Q11" s="331" t="s">
        <v>1385</v>
      </c>
      <c r="R11" s="356" t="s">
        <v>165</v>
      </c>
      <c r="S11" s="376" t="s">
        <v>165</v>
      </c>
      <c r="T11" s="356" t="s">
        <v>1345</v>
      </c>
      <c r="U11" s="331" t="s">
        <v>1386</v>
      </c>
      <c r="V11" s="356" t="s">
        <v>165</v>
      </c>
      <c r="W11" s="356" t="s">
        <v>165</v>
      </c>
      <c r="X11" s="356" t="s">
        <v>165</v>
      </c>
      <c r="Y11" s="261">
        <v>45341</v>
      </c>
      <c r="Z11" s="356">
        <v>35.862427</v>
      </c>
      <c r="AA11" s="356" t="s">
        <v>165</v>
      </c>
      <c r="AB11" s="356" t="s">
        <v>165</v>
      </c>
      <c r="AC11" s="356" t="s">
        <v>165</v>
      </c>
      <c r="AD11" s="356" t="s">
        <v>165</v>
      </c>
      <c r="AE11" s="356" t="s">
        <v>165</v>
      </c>
      <c r="AF11" s="386" t="s">
        <v>165</v>
      </c>
      <c r="AG11" s="356" t="s">
        <v>165</v>
      </c>
      <c r="AH11" s="331" t="s">
        <v>1387</v>
      </c>
      <c r="AI11" s="356">
        <v>35.862427</v>
      </c>
      <c r="AJ11" s="261">
        <v>45359</v>
      </c>
      <c r="AK11" s="261">
        <v>45361</v>
      </c>
      <c r="AL11" s="261">
        <v>45392</v>
      </c>
      <c r="AM11" s="261"/>
      <c r="AN11" s="261"/>
      <c r="AO11" s="378"/>
      <c r="AP11" s="378"/>
      <c r="AQ11" s="378"/>
      <c r="AR11" s="378"/>
    </row>
    <row r="12" s="321" customFormat="1" ht="298" customHeight="1" spans="1:44">
      <c r="A12" s="331">
        <v>8</v>
      </c>
      <c r="B12" s="338" t="s">
        <v>306</v>
      </c>
      <c r="C12" s="332" t="s">
        <v>1388</v>
      </c>
      <c r="D12" s="344" t="s">
        <v>1389</v>
      </c>
      <c r="E12" s="335">
        <v>61.2</v>
      </c>
      <c r="F12" s="335">
        <v>55</v>
      </c>
      <c r="G12" s="336">
        <v>30.3584</v>
      </c>
      <c r="H12" s="337">
        <f t="shared" si="0"/>
        <v>0.551970909090909</v>
      </c>
      <c r="I12" s="343" t="s">
        <v>1390</v>
      </c>
      <c r="J12" s="343" t="s">
        <v>1391</v>
      </c>
      <c r="K12" s="361" t="s">
        <v>1392</v>
      </c>
      <c r="L12" s="371" t="s">
        <v>1393</v>
      </c>
      <c r="M12" s="343" t="s">
        <v>1312</v>
      </c>
      <c r="N12" s="356" t="s">
        <v>1329</v>
      </c>
      <c r="O12" s="261">
        <v>45316</v>
      </c>
      <c r="P12" s="331" t="s">
        <v>1394</v>
      </c>
      <c r="Q12" s="331" t="s">
        <v>1395</v>
      </c>
      <c r="R12" s="261">
        <v>44953</v>
      </c>
      <c r="S12" s="377" t="s">
        <v>1396</v>
      </c>
      <c r="T12" s="356" t="s">
        <v>1345</v>
      </c>
      <c r="U12" s="338" t="s">
        <v>1397</v>
      </c>
      <c r="V12" s="261">
        <v>45322</v>
      </c>
      <c r="W12" s="356" t="s">
        <v>165</v>
      </c>
      <c r="X12" s="356" t="s">
        <v>165</v>
      </c>
      <c r="Y12" s="261">
        <v>45322</v>
      </c>
      <c r="Z12" s="261"/>
      <c r="AA12" s="331" t="s">
        <v>165</v>
      </c>
      <c r="AB12" s="356" t="s">
        <v>165</v>
      </c>
      <c r="AC12" s="356" t="s">
        <v>165</v>
      </c>
      <c r="AD12" s="356" t="s">
        <v>165</v>
      </c>
      <c r="AE12" s="356" t="s">
        <v>165</v>
      </c>
      <c r="AF12" s="386" t="s">
        <v>165</v>
      </c>
      <c r="AG12" s="356" t="s">
        <v>165</v>
      </c>
      <c r="AH12" s="331" t="s">
        <v>1398</v>
      </c>
      <c r="AI12" s="356">
        <v>35.812</v>
      </c>
      <c r="AJ12" s="261">
        <v>45368</v>
      </c>
      <c r="AK12" s="261">
        <v>45371</v>
      </c>
      <c r="AL12" s="261">
        <v>45565</v>
      </c>
      <c r="AM12" s="261"/>
      <c r="AN12" s="261"/>
      <c r="AO12" s="378"/>
      <c r="AP12" s="378"/>
      <c r="AQ12" s="378"/>
      <c r="AR12" s="378"/>
    </row>
    <row r="13" s="321" customFormat="1" ht="330" customHeight="1" spans="1:44">
      <c r="A13" s="331">
        <v>9</v>
      </c>
      <c r="B13" s="338" t="s">
        <v>312</v>
      </c>
      <c r="C13" s="332" t="s">
        <v>1399</v>
      </c>
      <c r="D13" s="344" t="s">
        <v>1400</v>
      </c>
      <c r="E13" s="343">
        <v>280</v>
      </c>
      <c r="F13" s="335">
        <v>250</v>
      </c>
      <c r="G13" s="336">
        <v>197.588201</v>
      </c>
      <c r="H13" s="337">
        <f t="shared" si="0"/>
        <v>0.790352804</v>
      </c>
      <c r="I13" s="343" t="s">
        <v>1401</v>
      </c>
      <c r="J13" s="343" t="s">
        <v>1402</v>
      </c>
      <c r="K13" s="372" t="s">
        <v>1403</v>
      </c>
      <c r="L13" s="373" t="s">
        <v>1404</v>
      </c>
      <c r="M13" s="343" t="s">
        <v>1312</v>
      </c>
      <c r="N13" s="356" t="s">
        <v>1345</v>
      </c>
      <c r="O13" s="261">
        <v>45325</v>
      </c>
      <c r="P13" s="369" t="s">
        <v>1405</v>
      </c>
      <c r="Q13" s="331" t="s">
        <v>1406</v>
      </c>
      <c r="R13" s="356" t="s">
        <v>165</v>
      </c>
      <c r="S13" s="376" t="s">
        <v>165</v>
      </c>
      <c r="T13" s="356" t="s">
        <v>1345</v>
      </c>
      <c r="U13" s="332" t="s">
        <v>1407</v>
      </c>
      <c r="V13" s="378"/>
      <c r="W13" s="356" t="s">
        <v>165</v>
      </c>
      <c r="X13" s="378"/>
      <c r="Y13" s="261">
        <v>45306</v>
      </c>
      <c r="Z13" s="391"/>
      <c r="AA13" s="343" t="s">
        <v>1408</v>
      </c>
      <c r="AB13" s="261">
        <v>45329</v>
      </c>
      <c r="AC13" s="388" t="s">
        <v>1409</v>
      </c>
      <c r="AD13" s="261">
        <v>45355</v>
      </c>
      <c r="AE13" s="261">
        <v>45359</v>
      </c>
      <c r="AF13" s="392" t="s">
        <v>1410</v>
      </c>
      <c r="AG13" s="331" t="s">
        <v>1411</v>
      </c>
      <c r="AH13" s="331" t="s">
        <v>1412</v>
      </c>
      <c r="AI13" s="331">
        <v>235.302625</v>
      </c>
      <c r="AJ13" s="409">
        <v>45364</v>
      </c>
      <c r="AK13" s="409">
        <v>45366</v>
      </c>
      <c r="AL13" s="409">
        <v>45534</v>
      </c>
      <c r="AM13" s="409"/>
      <c r="AN13" s="409"/>
      <c r="AO13" s="378"/>
      <c r="AP13" s="378"/>
      <c r="AQ13" s="378"/>
      <c r="AR13" s="378"/>
    </row>
    <row r="14" s="321" customFormat="1" ht="264" customHeight="1" spans="1:44">
      <c r="A14" s="331">
        <v>10</v>
      </c>
      <c r="B14" s="338" t="s">
        <v>330</v>
      </c>
      <c r="C14" s="338" t="s">
        <v>1413</v>
      </c>
      <c r="D14" s="333" t="s">
        <v>1414</v>
      </c>
      <c r="E14" s="343">
        <v>4063.01</v>
      </c>
      <c r="F14" s="335">
        <v>4000</v>
      </c>
      <c r="G14" s="336">
        <v>1536.317288</v>
      </c>
      <c r="H14" s="337">
        <f t="shared" si="0"/>
        <v>0.384079322</v>
      </c>
      <c r="I14" s="343" t="s">
        <v>1415</v>
      </c>
      <c r="J14" s="338" t="s">
        <v>1416</v>
      </c>
      <c r="K14" s="372" t="s">
        <v>1417</v>
      </c>
      <c r="L14" s="368" t="s">
        <v>1418</v>
      </c>
      <c r="M14" s="343" t="s">
        <v>1312</v>
      </c>
      <c r="N14" s="356" t="s">
        <v>1345</v>
      </c>
      <c r="O14" s="261">
        <v>45327</v>
      </c>
      <c r="P14" s="331" t="s">
        <v>1419</v>
      </c>
      <c r="Q14" s="331" t="s">
        <v>1420</v>
      </c>
      <c r="R14" s="356" t="s">
        <v>165</v>
      </c>
      <c r="S14" s="376" t="s">
        <v>165</v>
      </c>
      <c r="T14" s="356" t="s">
        <v>1345</v>
      </c>
      <c r="U14" s="331" t="s">
        <v>1421</v>
      </c>
      <c r="V14" s="261">
        <v>45328</v>
      </c>
      <c r="W14" s="261">
        <v>45326</v>
      </c>
      <c r="X14" s="356" t="s">
        <v>165</v>
      </c>
      <c r="Y14" s="261">
        <v>45325</v>
      </c>
      <c r="Z14" s="261"/>
      <c r="AA14" s="343" t="s">
        <v>1422</v>
      </c>
      <c r="AB14" s="261">
        <v>45328</v>
      </c>
      <c r="AC14" s="388" t="s">
        <v>1423</v>
      </c>
      <c r="AD14" s="261">
        <v>45351</v>
      </c>
      <c r="AE14" s="261">
        <v>45357</v>
      </c>
      <c r="AF14" s="392" t="s">
        <v>1424</v>
      </c>
      <c r="AG14" s="331" t="s">
        <v>1425</v>
      </c>
      <c r="AH14" s="331" t="s">
        <v>1426</v>
      </c>
      <c r="AI14" s="356">
        <v>3135.259334</v>
      </c>
      <c r="AJ14" s="261">
        <v>45364</v>
      </c>
      <c r="AK14" s="261">
        <v>45366</v>
      </c>
      <c r="AL14" s="261">
        <v>45534</v>
      </c>
      <c r="AM14" s="261"/>
      <c r="AN14" s="261"/>
      <c r="AO14" s="378"/>
      <c r="AP14" s="378"/>
      <c r="AQ14" s="378"/>
      <c r="AR14" s="378"/>
    </row>
    <row r="15" s="321" customFormat="1" ht="409" customHeight="1" spans="1:44">
      <c r="A15" s="331">
        <v>11</v>
      </c>
      <c r="B15" s="338" t="s">
        <v>335</v>
      </c>
      <c r="C15" s="332" t="s">
        <v>1427</v>
      </c>
      <c r="D15" s="345" t="s">
        <v>1428</v>
      </c>
      <c r="E15" s="335">
        <v>2239.54</v>
      </c>
      <c r="F15" s="335">
        <v>2200</v>
      </c>
      <c r="G15" s="336">
        <v>3.67</v>
      </c>
      <c r="H15" s="337">
        <f t="shared" si="0"/>
        <v>0.00166818181818182</v>
      </c>
      <c r="I15" s="343" t="s">
        <v>1415</v>
      </c>
      <c r="J15" s="332" t="s">
        <v>328</v>
      </c>
      <c r="K15" s="372" t="s">
        <v>1429</v>
      </c>
      <c r="L15" s="368" t="s">
        <v>1430</v>
      </c>
      <c r="M15" s="343" t="s">
        <v>1312</v>
      </c>
      <c r="N15" s="356" t="s">
        <v>1345</v>
      </c>
      <c r="O15" s="261">
        <v>45384</v>
      </c>
      <c r="P15" s="331" t="s">
        <v>1431</v>
      </c>
      <c r="Q15" s="331" t="s">
        <v>1432</v>
      </c>
      <c r="R15" s="356" t="s">
        <v>165</v>
      </c>
      <c r="S15" s="376" t="s">
        <v>165</v>
      </c>
      <c r="T15" s="356" t="s">
        <v>1345</v>
      </c>
      <c r="U15" s="338" t="s">
        <v>1433</v>
      </c>
      <c r="V15" s="378"/>
      <c r="W15" s="378"/>
      <c r="X15" s="378"/>
      <c r="Y15" s="378"/>
      <c r="Z15" s="378"/>
      <c r="AA15" s="393" t="s">
        <v>1434</v>
      </c>
      <c r="AB15" s="261">
        <v>45404</v>
      </c>
      <c r="AC15" s="394" t="s">
        <v>1435</v>
      </c>
      <c r="AD15" s="261">
        <v>45426</v>
      </c>
      <c r="AE15" s="261">
        <v>45432</v>
      </c>
      <c r="AF15" s="395" t="s">
        <v>1436</v>
      </c>
      <c r="AG15" s="356" t="s">
        <v>1437</v>
      </c>
      <c r="AH15" s="369" t="s">
        <v>1438</v>
      </c>
      <c r="AI15" s="356">
        <v>1730.043447</v>
      </c>
      <c r="AJ15" s="356"/>
      <c r="AK15" s="356"/>
      <c r="AL15" s="356"/>
      <c r="AM15" s="356"/>
      <c r="AN15" s="356"/>
      <c r="AO15" s="378"/>
      <c r="AP15" s="378"/>
      <c r="AQ15" s="378"/>
      <c r="AR15" s="378"/>
    </row>
    <row r="16" s="329" customFormat="1" ht="356" customHeight="1" spans="1:45">
      <c r="A16" s="25">
        <v>12</v>
      </c>
      <c r="B16" s="31" t="s">
        <v>356</v>
      </c>
      <c r="C16" s="26" t="s">
        <v>1439</v>
      </c>
      <c r="D16" s="346" t="s">
        <v>1440</v>
      </c>
      <c r="E16" s="31">
        <v>1470.3</v>
      </c>
      <c r="F16" s="29">
        <v>1200</v>
      </c>
      <c r="G16" s="30">
        <v>401.581553</v>
      </c>
      <c r="H16" s="24">
        <f t="shared" si="0"/>
        <v>0.334651294166667</v>
      </c>
      <c r="I16" s="33" t="s">
        <v>1380</v>
      </c>
      <c r="J16" s="374" t="s">
        <v>1441</v>
      </c>
      <c r="K16" s="25" t="s">
        <v>1442</v>
      </c>
      <c r="L16" s="217" t="s">
        <v>1443</v>
      </c>
      <c r="M16" s="33" t="s">
        <v>1312</v>
      </c>
      <c r="N16" s="34" t="s">
        <v>1345</v>
      </c>
      <c r="O16" s="63">
        <v>45345</v>
      </c>
      <c r="P16" s="25" t="s">
        <v>1444</v>
      </c>
      <c r="Q16" s="25" t="s">
        <v>1445</v>
      </c>
      <c r="R16" s="34" t="s">
        <v>165</v>
      </c>
      <c r="S16" s="87" t="s">
        <v>165</v>
      </c>
      <c r="T16" s="34" t="s">
        <v>1345</v>
      </c>
      <c r="U16" s="379" t="s">
        <v>1446</v>
      </c>
      <c r="V16" s="34"/>
      <c r="W16" s="63">
        <v>45357</v>
      </c>
      <c r="X16" s="63">
        <v>45357</v>
      </c>
      <c r="Y16" s="89">
        <v>45355</v>
      </c>
      <c r="Z16" s="34">
        <f>1307.494108</f>
        <v>1307.494108</v>
      </c>
      <c r="AA16" s="25" t="s">
        <v>1447</v>
      </c>
      <c r="AB16" s="63">
        <v>45358</v>
      </c>
      <c r="AC16" s="101" t="s">
        <v>1448</v>
      </c>
      <c r="AD16" s="63">
        <v>45384</v>
      </c>
      <c r="AE16" s="63">
        <v>45393</v>
      </c>
      <c r="AF16" s="396" t="s">
        <v>1449</v>
      </c>
      <c r="AG16" s="25" t="s">
        <v>1450</v>
      </c>
      <c r="AH16" s="64" t="s">
        <v>1451</v>
      </c>
      <c r="AI16" s="34">
        <v>1227.290511</v>
      </c>
      <c r="AJ16" s="63">
        <v>45397</v>
      </c>
      <c r="AK16" s="63">
        <v>45404</v>
      </c>
      <c r="AL16" s="63">
        <v>45553</v>
      </c>
      <c r="AM16" s="63">
        <v>45410</v>
      </c>
      <c r="AN16" s="63"/>
      <c r="AO16" s="88"/>
      <c r="AP16" s="88"/>
      <c r="AQ16" s="88"/>
      <c r="AR16" s="88"/>
      <c r="AS16" s="7"/>
    </row>
    <row r="17" s="7" customFormat="1" ht="380" customHeight="1" spans="1:44">
      <c r="A17" s="25"/>
      <c r="B17" s="31"/>
      <c r="C17" s="31"/>
      <c r="D17" s="347" t="s">
        <v>1452</v>
      </c>
      <c r="E17" s="31">
        <v>95.04</v>
      </c>
      <c r="F17" s="29">
        <v>95.04</v>
      </c>
      <c r="G17" s="30">
        <v>82.315505</v>
      </c>
      <c r="H17" s="24">
        <f t="shared" si="0"/>
        <v>0.866114320286195</v>
      </c>
      <c r="I17" s="26" t="s">
        <v>906</v>
      </c>
      <c r="J17" s="31" t="s">
        <v>1453</v>
      </c>
      <c r="K17" s="62" t="s">
        <v>1454</v>
      </c>
      <c r="L17" s="210" t="s">
        <v>1455</v>
      </c>
      <c r="M17" s="33" t="s">
        <v>1312</v>
      </c>
      <c r="N17" s="34" t="s">
        <v>1329</v>
      </c>
      <c r="O17" s="63">
        <v>45343</v>
      </c>
      <c r="P17" s="64" t="s">
        <v>1456</v>
      </c>
      <c r="Q17" s="25" t="s">
        <v>1457</v>
      </c>
      <c r="R17" s="34" t="s">
        <v>165</v>
      </c>
      <c r="S17" s="87" t="s">
        <v>165</v>
      </c>
      <c r="T17" s="34" t="s">
        <v>1345</v>
      </c>
      <c r="U17" s="34" t="s">
        <v>165</v>
      </c>
      <c r="V17" s="88"/>
      <c r="W17" s="34" t="s">
        <v>165</v>
      </c>
      <c r="X17" s="34" t="s">
        <v>165</v>
      </c>
      <c r="Y17" s="63">
        <v>45318</v>
      </c>
      <c r="Z17" s="34">
        <v>94.5979</v>
      </c>
      <c r="AA17" s="25" t="s">
        <v>165</v>
      </c>
      <c r="AB17" s="63" t="s">
        <v>165</v>
      </c>
      <c r="AC17" s="34" t="s">
        <v>165</v>
      </c>
      <c r="AD17" s="34" t="s">
        <v>165</v>
      </c>
      <c r="AE17" s="34"/>
      <c r="AF17" s="104"/>
      <c r="AG17" s="34"/>
      <c r="AH17" s="64" t="s">
        <v>1458</v>
      </c>
      <c r="AI17" s="34">
        <v>84.7779</v>
      </c>
      <c r="AJ17" s="63">
        <v>45358</v>
      </c>
      <c r="AK17" s="63">
        <v>45359</v>
      </c>
      <c r="AL17" s="63">
        <v>45384</v>
      </c>
      <c r="AM17" s="63"/>
      <c r="AN17" s="63"/>
      <c r="AO17" s="63">
        <v>45419</v>
      </c>
      <c r="AP17" s="88"/>
      <c r="AQ17" s="88"/>
      <c r="AR17" s="88"/>
    </row>
    <row r="18" s="329" customFormat="1" ht="276" customHeight="1" spans="1:45">
      <c r="A18" s="25">
        <v>13</v>
      </c>
      <c r="B18" s="31" t="s">
        <v>363</v>
      </c>
      <c r="C18" s="26" t="s">
        <v>1459</v>
      </c>
      <c r="D18" s="38" t="s">
        <v>1460</v>
      </c>
      <c r="E18" s="31">
        <v>720</v>
      </c>
      <c r="F18" s="31">
        <v>654.7</v>
      </c>
      <c r="G18" s="30">
        <v>371.848004</v>
      </c>
      <c r="H18" s="24">
        <f t="shared" si="0"/>
        <v>0.567967013899496</v>
      </c>
      <c r="I18" s="31" t="s">
        <v>1338</v>
      </c>
      <c r="J18" s="31" t="s">
        <v>1461</v>
      </c>
      <c r="K18" s="62" t="s">
        <v>1462</v>
      </c>
      <c r="L18" s="210" t="s">
        <v>1463</v>
      </c>
      <c r="M18" s="33" t="s">
        <v>1312</v>
      </c>
      <c r="N18" s="94" t="s">
        <v>1345</v>
      </c>
      <c r="O18" s="63">
        <v>45325</v>
      </c>
      <c r="P18" s="25" t="s">
        <v>1464</v>
      </c>
      <c r="Q18" s="25" t="s">
        <v>1465</v>
      </c>
      <c r="R18" s="34" t="s">
        <v>165</v>
      </c>
      <c r="S18" s="87" t="s">
        <v>165</v>
      </c>
      <c r="T18" s="34" t="s">
        <v>1345</v>
      </c>
      <c r="U18" s="25" t="s">
        <v>1466</v>
      </c>
      <c r="V18" s="34"/>
      <c r="W18" s="34" t="s">
        <v>165</v>
      </c>
      <c r="X18" s="63">
        <v>45348</v>
      </c>
      <c r="Y18" s="63">
        <v>45315</v>
      </c>
      <c r="Z18" s="63"/>
      <c r="AA18" s="25" t="s">
        <v>1467</v>
      </c>
      <c r="AB18" s="63">
        <v>45351</v>
      </c>
      <c r="AC18" s="101" t="s">
        <v>1468</v>
      </c>
      <c r="AD18" s="63">
        <v>45371</v>
      </c>
      <c r="AE18" s="63">
        <v>45380</v>
      </c>
      <c r="AF18" s="397" t="s">
        <v>1469</v>
      </c>
      <c r="AG18" s="764" t="s">
        <v>1470</v>
      </c>
      <c r="AH18" s="25" t="s">
        <v>1471</v>
      </c>
      <c r="AI18" s="34">
        <v>577.625505</v>
      </c>
      <c r="AJ18" s="63">
        <v>45381</v>
      </c>
      <c r="AK18" s="63">
        <v>45381</v>
      </c>
      <c r="AL18" s="63">
        <v>45567</v>
      </c>
      <c r="AM18" s="63">
        <v>45393</v>
      </c>
      <c r="AN18" s="63"/>
      <c r="AO18" s="88"/>
      <c r="AP18" s="88"/>
      <c r="AQ18" s="88"/>
      <c r="AR18" s="88"/>
      <c r="AS18" s="7"/>
    </row>
    <row r="19" s="7" customFormat="1" ht="236" customHeight="1" spans="1:44">
      <c r="A19" s="25"/>
      <c r="B19" s="31"/>
      <c r="C19" s="31"/>
      <c r="D19" s="38" t="s">
        <v>1472</v>
      </c>
      <c r="E19" s="31">
        <v>264</v>
      </c>
      <c r="F19" s="31">
        <v>247.33</v>
      </c>
      <c r="G19" s="30">
        <v>193.475</v>
      </c>
      <c r="H19" s="24">
        <f t="shared" si="0"/>
        <v>0.782254477823151</v>
      </c>
      <c r="I19" s="31" t="s">
        <v>1354</v>
      </c>
      <c r="J19" s="31" t="s">
        <v>1473</v>
      </c>
      <c r="K19" s="25" t="s">
        <v>1474</v>
      </c>
      <c r="L19" s="208" t="s">
        <v>1475</v>
      </c>
      <c r="M19" s="33" t="s">
        <v>1312</v>
      </c>
      <c r="N19" s="34" t="s">
        <v>1345</v>
      </c>
      <c r="O19" s="63">
        <v>45318</v>
      </c>
      <c r="P19" s="25" t="s">
        <v>1476</v>
      </c>
      <c r="Q19" s="25" t="s">
        <v>1477</v>
      </c>
      <c r="R19" s="34" t="s">
        <v>165</v>
      </c>
      <c r="S19" s="87" t="s">
        <v>165</v>
      </c>
      <c r="T19" s="34" t="s">
        <v>1345</v>
      </c>
      <c r="U19" s="25" t="s">
        <v>1478</v>
      </c>
      <c r="V19" s="88"/>
      <c r="W19" s="34" t="s">
        <v>165</v>
      </c>
      <c r="X19" s="63">
        <v>45326</v>
      </c>
      <c r="Y19" s="89">
        <v>45315</v>
      </c>
      <c r="Z19" s="94">
        <v>243.982783</v>
      </c>
      <c r="AA19" s="33" t="s">
        <v>1479</v>
      </c>
      <c r="AB19" s="63">
        <v>45331</v>
      </c>
      <c r="AC19" s="101" t="s">
        <v>1480</v>
      </c>
      <c r="AD19" s="63">
        <v>45350</v>
      </c>
      <c r="AE19" s="63">
        <v>45350</v>
      </c>
      <c r="AF19" s="105" t="s">
        <v>1481</v>
      </c>
      <c r="AG19" s="25" t="s">
        <v>1482</v>
      </c>
      <c r="AH19" s="25" t="s">
        <v>1351</v>
      </c>
      <c r="AI19" s="34">
        <v>226.904</v>
      </c>
      <c r="AJ19" s="63">
        <v>45354</v>
      </c>
      <c r="AK19" s="63">
        <v>45366</v>
      </c>
      <c r="AL19" s="63">
        <v>45455</v>
      </c>
      <c r="AM19" s="63">
        <v>45378</v>
      </c>
      <c r="AN19" s="63"/>
      <c r="AO19" s="88"/>
      <c r="AP19" s="88"/>
      <c r="AQ19" s="88"/>
      <c r="AR19" s="88"/>
    </row>
    <row r="20" s="329" customFormat="1" ht="286" customHeight="1" spans="1:45">
      <c r="A20" s="25"/>
      <c r="B20" s="31"/>
      <c r="C20" s="31"/>
      <c r="D20" s="38" t="s">
        <v>1483</v>
      </c>
      <c r="E20" s="31">
        <v>2050</v>
      </c>
      <c r="F20" s="31">
        <v>1887.27</v>
      </c>
      <c r="G20" s="30">
        <v>558.010732</v>
      </c>
      <c r="H20" s="24">
        <f t="shared" si="0"/>
        <v>0.295670853666937</v>
      </c>
      <c r="I20" s="31" t="s">
        <v>1484</v>
      </c>
      <c r="J20" s="31" t="s">
        <v>1485</v>
      </c>
      <c r="K20" s="181" t="s">
        <v>1486</v>
      </c>
      <c r="L20" s="224" t="s">
        <v>1487</v>
      </c>
      <c r="M20" s="33" t="s">
        <v>1312</v>
      </c>
      <c r="N20" s="34" t="s">
        <v>1345</v>
      </c>
      <c r="O20" s="63">
        <v>45324</v>
      </c>
      <c r="P20" s="25" t="s">
        <v>1488</v>
      </c>
      <c r="Q20" s="25" t="s">
        <v>1489</v>
      </c>
      <c r="R20" s="34" t="s">
        <v>165</v>
      </c>
      <c r="S20" s="87" t="s">
        <v>165</v>
      </c>
      <c r="T20" s="34" t="s">
        <v>1345</v>
      </c>
      <c r="U20" s="33" t="s">
        <v>1490</v>
      </c>
      <c r="V20" s="88"/>
      <c r="W20" s="63">
        <v>45350</v>
      </c>
      <c r="X20" s="63">
        <v>45355</v>
      </c>
      <c r="Y20" s="63">
        <v>45316</v>
      </c>
      <c r="Z20" s="63">
        <v>45355</v>
      </c>
      <c r="AA20" s="25" t="s">
        <v>1491</v>
      </c>
      <c r="AB20" s="63">
        <v>45356</v>
      </c>
      <c r="AC20" s="101" t="s">
        <v>1492</v>
      </c>
      <c r="AD20" s="63">
        <v>45377</v>
      </c>
      <c r="AE20" s="63">
        <v>45378</v>
      </c>
      <c r="AF20" s="398" t="s">
        <v>1493</v>
      </c>
      <c r="AG20" s="764" t="s">
        <v>1494</v>
      </c>
      <c r="AH20" s="25" t="s">
        <v>1495</v>
      </c>
      <c r="AI20" s="34">
        <v>1630.321105</v>
      </c>
      <c r="AJ20" s="63">
        <v>45388</v>
      </c>
      <c r="AK20" s="63">
        <v>45392</v>
      </c>
      <c r="AL20" s="63">
        <v>45521</v>
      </c>
      <c r="AM20" s="63">
        <v>45411</v>
      </c>
      <c r="AN20" s="63"/>
      <c r="AO20" s="88"/>
      <c r="AP20" s="88"/>
      <c r="AQ20" s="88"/>
      <c r="AR20" s="88"/>
      <c r="AS20" s="7"/>
    </row>
    <row r="21" s="329" customFormat="1" ht="280" customHeight="1" spans="1:45">
      <c r="A21" s="25"/>
      <c r="B21" s="31"/>
      <c r="C21" s="31"/>
      <c r="D21" s="38" t="s">
        <v>1496</v>
      </c>
      <c r="E21" s="31">
        <v>1725</v>
      </c>
      <c r="F21" s="29">
        <v>1635.85</v>
      </c>
      <c r="G21" s="30">
        <v>905.670144</v>
      </c>
      <c r="H21" s="24">
        <f t="shared" si="0"/>
        <v>0.553638869089464</v>
      </c>
      <c r="I21" s="31" t="s">
        <v>1367</v>
      </c>
      <c r="J21" s="31" t="s">
        <v>1453</v>
      </c>
      <c r="K21" s="62" t="s">
        <v>1497</v>
      </c>
      <c r="L21" s="208" t="s">
        <v>1498</v>
      </c>
      <c r="M21" s="33" t="s">
        <v>1312</v>
      </c>
      <c r="N21" s="34" t="s">
        <v>1345</v>
      </c>
      <c r="O21" s="63">
        <v>45322</v>
      </c>
      <c r="P21" s="25" t="s">
        <v>1499</v>
      </c>
      <c r="Q21" s="25" t="s">
        <v>1500</v>
      </c>
      <c r="R21" s="34" t="s">
        <v>165</v>
      </c>
      <c r="S21" s="87" t="s">
        <v>165</v>
      </c>
      <c r="T21" s="34" t="s">
        <v>1345</v>
      </c>
      <c r="U21" s="33" t="s">
        <v>1501</v>
      </c>
      <c r="V21" s="89">
        <v>45344</v>
      </c>
      <c r="W21" s="63">
        <v>45327</v>
      </c>
      <c r="X21" s="89">
        <v>45348</v>
      </c>
      <c r="Y21" s="63">
        <v>45317</v>
      </c>
      <c r="Z21" s="34">
        <v>1573.538705</v>
      </c>
      <c r="AA21" s="25" t="s">
        <v>1502</v>
      </c>
      <c r="AB21" s="63">
        <v>45351</v>
      </c>
      <c r="AC21" s="101" t="s">
        <v>1503</v>
      </c>
      <c r="AD21" s="63">
        <v>45373</v>
      </c>
      <c r="AE21" s="63">
        <v>45383</v>
      </c>
      <c r="AF21" s="398" t="s">
        <v>1504</v>
      </c>
      <c r="AG21" s="764" t="s">
        <v>1505</v>
      </c>
      <c r="AH21" s="25" t="s">
        <v>1506</v>
      </c>
      <c r="AI21" s="31">
        <f>1401.905908+64.85</f>
        <v>1466.755908</v>
      </c>
      <c r="AJ21" s="76" t="s">
        <v>1507</v>
      </c>
      <c r="AK21" s="63">
        <v>45392</v>
      </c>
      <c r="AL21" s="63">
        <v>45541</v>
      </c>
      <c r="AM21" s="63">
        <v>45389</v>
      </c>
      <c r="AN21" s="63"/>
      <c r="AO21" s="88"/>
      <c r="AP21" s="88"/>
      <c r="AQ21" s="88"/>
      <c r="AR21" s="88"/>
      <c r="AS21" s="7"/>
    </row>
    <row r="22" s="7" customFormat="1" ht="214" customHeight="1" spans="1:44">
      <c r="A22" s="25"/>
      <c r="B22" s="31"/>
      <c r="C22" s="31"/>
      <c r="D22" s="38" t="s">
        <v>1508</v>
      </c>
      <c r="E22" s="31">
        <v>390</v>
      </c>
      <c r="F22" s="29">
        <v>355</v>
      </c>
      <c r="G22" s="30">
        <v>91.681122</v>
      </c>
      <c r="H22" s="24">
        <f t="shared" si="0"/>
        <v>0.258256681690141</v>
      </c>
      <c r="I22" s="31" t="s">
        <v>1509</v>
      </c>
      <c r="J22" s="31" t="s">
        <v>1510</v>
      </c>
      <c r="K22" s="182" t="s">
        <v>1511</v>
      </c>
      <c r="L22" s="217" t="s">
        <v>1512</v>
      </c>
      <c r="M22" s="33" t="s">
        <v>1312</v>
      </c>
      <c r="N22" s="34" t="s">
        <v>1345</v>
      </c>
      <c r="O22" s="63">
        <v>45344</v>
      </c>
      <c r="P22" s="25" t="s">
        <v>1513</v>
      </c>
      <c r="Q22" s="25" t="s">
        <v>1514</v>
      </c>
      <c r="R22" s="63">
        <v>45318</v>
      </c>
      <c r="S22" s="86" t="s">
        <v>1515</v>
      </c>
      <c r="T22" s="34" t="s">
        <v>1345</v>
      </c>
      <c r="U22" s="25" t="s">
        <v>1516</v>
      </c>
      <c r="V22" s="63">
        <v>45316</v>
      </c>
      <c r="W22" s="88"/>
      <c r="X22" s="88"/>
      <c r="Y22" s="63">
        <v>45321</v>
      </c>
      <c r="Z22" s="88"/>
      <c r="AA22" s="25" t="s">
        <v>1517</v>
      </c>
      <c r="AB22" s="63">
        <v>45371</v>
      </c>
      <c r="AC22" s="101" t="s">
        <v>1518</v>
      </c>
      <c r="AD22" s="63">
        <v>45383</v>
      </c>
      <c r="AE22" s="63">
        <v>45385</v>
      </c>
      <c r="AF22" s="399" t="s">
        <v>1519</v>
      </c>
      <c r="AG22" s="31" t="s">
        <v>1520</v>
      </c>
      <c r="AH22" s="25" t="s">
        <v>1471</v>
      </c>
      <c r="AI22" s="31">
        <v>272.092405</v>
      </c>
      <c r="AJ22" s="63">
        <v>45389</v>
      </c>
      <c r="AK22" s="63">
        <v>45402</v>
      </c>
      <c r="AL22" s="63">
        <v>45581</v>
      </c>
      <c r="AM22" s="63">
        <v>45412</v>
      </c>
      <c r="AN22" s="63"/>
      <c r="AO22" s="88"/>
      <c r="AP22" s="88"/>
      <c r="AQ22" s="88"/>
      <c r="AR22" s="88"/>
    </row>
    <row r="23" s="329" customFormat="1" ht="369" customHeight="1" spans="1:45">
      <c r="A23" s="25">
        <v>14</v>
      </c>
      <c r="B23" s="31" t="s">
        <v>377</v>
      </c>
      <c r="C23" s="26" t="s">
        <v>1521</v>
      </c>
      <c r="D23" s="348" t="s">
        <v>1522</v>
      </c>
      <c r="E23" s="29">
        <v>600</v>
      </c>
      <c r="F23" s="29">
        <v>500</v>
      </c>
      <c r="G23" s="30">
        <v>281.409843</v>
      </c>
      <c r="H23" s="24">
        <f t="shared" si="0"/>
        <v>0.562819686</v>
      </c>
      <c r="I23" s="64" t="s">
        <v>247</v>
      </c>
      <c r="J23" s="26" t="s">
        <v>1523</v>
      </c>
      <c r="K23" s="71" t="s">
        <v>1524</v>
      </c>
      <c r="L23" s="218" t="s">
        <v>1525</v>
      </c>
      <c r="M23" s="54" t="s">
        <v>1526</v>
      </c>
      <c r="N23" s="65" t="s">
        <v>1527</v>
      </c>
      <c r="O23" s="63">
        <v>45326</v>
      </c>
      <c r="P23" s="25" t="s">
        <v>1528</v>
      </c>
      <c r="Q23" s="25" t="s">
        <v>1529</v>
      </c>
      <c r="R23" s="34" t="s">
        <v>165</v>
      </c>
      <c r="S23" s="87" t="s">
        <v>165</v>
      </c>
      <c r="T23" s="34" t="s">
        <v>1345</v>
      </c>
      <c r="U23" s="33" t="s">
        <v>1530</v>
      </c>
      <c r="V23" s="63">
        <v>45329</v>
      </c>
      <c r="W23" s="34" t="s">
        <v>165</v>
      </c>
      <c r="X23" s="89">
        <v>45348</v>
      </c>
      <c r="Y23" s="63">
        <v>45330</v>
      </c>
      <c r="Z23" s="89">
        <v>45348</v>
      </c>
      <c r="AA23" s="25" t="s">
        <v>1531</v>
      </c>
      <c r="AB23" s="63">
        <v>45351</v>
      </c>
      <c r="AC23" s="101" t="s">
        <v>1532</v>
      </c>
      <c r="AD23" s="63">
        <v>45372</v>
      </c>
      <c r="AE23" s="63">
        <v>45380</v>
      </c>
      <c r="AF23" s="397" t="s">
        <v>1533</v>
      </c>
      <c r="AG23" s="764" t="s">
        <v>1534</v>
      </c>
      <c r="AH23" s="25" t="s">
        <v>1495</v>
      </c>
      <c r="AI23" s="34">
        <v>509.139687</v>
      </c>
      <c r="AJ23" s="63">
        <v>45385</v>
      </c>
      <c r="AK23" s="63">
        <v>45391</v>
      </c>
      <c r="AL23" s="63">
        <v>45596</v>
      </c>
      <c r="AM23" s="63">
        <v>45401</v>
      </c>
      <c r="AN23" s="63"/>
      <c r="AO23" s="88"/>
      <c r="AP23" s="88"/>
      <c r="AQ23" s="88"/>
      <c r="AR23" s="88"/>
      <c r="AS23" s="7"/>
    </row>
    <row r="24" s="329" customFormat="1" ht="330" customHeight="1" spans="1:45">
      <c r="A24" s="25">
        <v>15</v>
      </c>
      <c r="B24" s="31" t="s">
        <v>383</v>
      </c>
      <c r="C24" s="26" t="s">
        <v>384</v>
      </c>
      <c r="D24" s="348" t="s">
        <v>1535</v>
      </c>
      <c r="E24" s="31">
        <v>1500</v>
      </c>
      <c r="F24" s="29">
        <v>1200</v>
      </c>
      <c r="G24" s="30">
        <v>855.186316</v>
      </c>
      <c r="H24" s="24">
        <f t="shared" si="0"/>
        <v>0.712655263333333</v>
      </c>
      <c r="I24" s="31" t="s">
        <v>1536</v>
      </c>
      <c r="J24" s="31" t="s">
        <v>1537</v>
      </c>
      <c r="K24" s="29" t="s">
        <v>1538</v>
      </c>
      <c r="L24" s="58" t="s">
        <v>1539</v>
      </c>
      <c r="M24" s="33" t="s">
        <v>1312</v>
      </c>
      <c r="N24" s="34" t="s">
        <v>1345</v>
      </c>
      <c r="O24" s="63">
        <v>45352</v>
      </c>
      <c r="P24" s="25" t="s">
        <v>1540</v>
      </c>
      <c r="Q24" s="25" t="s">
        <v>1541</v>
      </c>
      <c r="R24" s="34" t="s">
        <v>165</v>
      </c>
      <c r="S24" s="87" t="s">
        <v>165</v>
      </c>
      <c r="T24" s="34" t="s">
        <v>1345</v>
      </c>
      <c r="U24" s="31" t="s">
        <v>1542</v>
      </c>
      <c r="V24" s="89">
        <v>45352</v>
      </c>
      <c r="W24" s="63">
        <v>45352</v>
      </c>
      <c r="X24" s="89">
        <v>45355</v>
      </c>
      <c r="Y24" s="89">
        <v>45342</v>
      </c>
      <c r="Z24" s="89">
        <v>45355</v>
      </c>
      <c r="AA24" s="25" t="s">
        <v>1467</v>
      </c>
      <c r="AB24" s="63">
        <v>45355</v>
      </c>
      <c r="AC24" s="93" t="s">
        <v>1543</v>
      </c>
      <c r="AD24" s="63">
        <v>45377</v>
      </c>
      <c r="AE24" s="63">
        <v>45389</v>
      </c>
      <c r="AF24" s="400" t="s">
        <v>1544</v>
      </c>
      <c r="AG24" s="764" t="s">
        <v>1545</v>
      </c>
      <c r="AH24" s="25" t="s">
        <v>1495</v>
      </c>
      <c r="AI24" s="34">
        <v>1247.090639</v>
      </c>
      <c r="AJ24" s="63">
        <v>45390</v>
      </c>
      <c r="AK24" s="63">
        <v>45399</v>
      </c>
      <c r="AL24" s="63">
        <v>45549</v>
      </c>
      <c r="AM24" s="63">
        <v>45398</v>
      </c>
      <c r="AN24" s="63"/>
      <c r="AO24" s="88"/>
      <c r="AP24" s="88"/>
      <c r="AQ24" s="88"/>
      <c r="AR24" s="88"/>
      <c r="AS24" s="7"/>
    </row>
    <row r="25" s="7" customFormat="1" ht="328" customHeight="1" spans="1:44">
      <c r="A25" s="25">
        <v>16</v>
      </c>
      <c r="B25" s="31" t="s">
        <v>428</v>
      </c>
      <c r="C25" s="40" t="s">
        <v>1546</v>
      </c>
      <c r="D25" s="32" t="s">
        <v>1547</v>
      </c>
      <c r="E25" s="31">
        <v>1500</v>
      </c>
      <c r="F25" s="29">
        <v>1300</v>
      </c>
      <c r="G25" s="30">
        <v>38.52</v>
      </c>
      <c r="H25" s="24">
        <f t="shared" si="0"/>
        <v>0.0296307692307692</v>
      </c>
      <c r="I25" s="31" t="s">
        <v>1548</v>
      </c>
      <c r="J25" s="31" t="s">
        <v>1549</v>
      </c>
      <c r="K25" s="71" t="s">
        <v>1550</v>
      </c>
      <c r="L25" s="208" t="s">
        <v>1551</v>
      </c>
      <c r="M25" s="33" t="s">
        <v>1312</v>
      </c>
      <c r="N25" s="34" t="s">
        <v>1345</v>
      </c>
      <c r="O25" s="63">
        <v>45376</v>
      </c>
      <c r="P25" s="25" t="s">
        <v>1552</v>
      </c>
      <c r="Q25" s="25" t="s">
        <v>1553</v>
      </c>
      <c r="R25" s="34" t="s">
        <v>165</v>
      </c>
      <c r="S25" s="87" t="s">
        <v>165</v>
      </c>
      <c r="T25" s="25" t="s">
        <v>165</v>
      </c>
      <c r="U25" s="25" t="s">
        <v>165</v>
      </c>
      <c r="V25" s="88"/>
      <c r="W25" s="34" t="s">
        <v>165</v>
      </c>
      <c r="X25" s="34" t="s">
        <v>165</v>
      </c>
      <c r="Y25" s="88"/>
      <c r="Z25" s="88"/>
      <c r="AA25" s="25" t="s">
        <v>1554</v>
      </c>
      <c r="AB25" s="63">
        <v>45405</v>
      </c>
      <c r="AC25" s="401" t="s">
        <v>1555</v>
      </c>
      <c r="AD25" s="63">
        <v>45425</v>
      </c>
      <c r="AE25" s="63">
        <v>45429</v>
      </c>
      <c r="AF25" s="402" t="s">
        <v>1556</v>
      </c>
      <c r="AG25" s="34" t="s">
        <v>1557</v>
      </c>
      <c r="AH25" s="64" t="s">
        <v>1558</v>
      </c>
      <c r="AI25" s="34">
        <v>1288.958537</v>
      </c>
      <c r="AJ25" s="63">
        <v>45435</v>
      </c>
      <c r="AK25" s="63">
        <v>45438</v>
      </c>
      <c r="AL25" s="63">
        <v>45611</v>
      </c>
      <c r="AM25" s="34"/>
      <c r="AN25" s="34"/>
      <c r="AO25" s="88"/>
      <c r="AP25" s="88"/>
      <c r="AQ25" s="88"/>
      <c r="AR25" s="88"/>
    </row>
    <row r="26" s="329" customFormat="1" ht="344" customHeight="1" spans="1:45">
      <c r="A26" s="25">
        <v>17</v>
      </c>
      <c r="B26" s="31" t="s">
        <v>448</v>
      </c>
      <c r="C26" s="41" t="s">
        <v>449</v>
      </c>
      <c r="D26" s="42" t="s">
        <v>1559</v>
      </c>
      <c r="E26" s="29">
        <v>1007.59</v>
      </c>
      <c r="F26" s="29">
        <v>600</v>
      </c>
      <c r="G26" s="30">
        <v>253.146351</v>
      </c>
      <c r="H26" s="24">
        <f t="shared" si="0"/>
        <v>0.421910585</v>
      </c>
      <c r="I26" s="31" t="s">
        <v>1548</v>
      </c>
      <c r="J26" s="31" t="s">
        <v>1549</v>
      </c>
      <c r="K26" s="71" t="s">
        <v>1560</v>
      </c>
      <c r="L26" s="208" t="s">
        <v>1561</v>
      </c>
      <c r="M26" s="33" t="s">
        <v>1312</v>
      </c>
      <c r="N26" s="34" t="s">
        <v>1345</v>
      </c>
      <c r="O26" s="63">
        <v>45343</v>
      </c>
      <c r="P26" s="64" t="s">
        <v>1562</v>
      </c>
      <c r="Q26" s="25" t="s">
        <v>1563</v>
      </c>
      <c r="R26" s="34" t="s">
        <v>165</v>
      </c>
      <c r="S26" s="87" t="s">
        <v>165</v>
      </c>
      <c r="T26" s="34" t="s">
        <v>1345</v>
      </c>
      <c r="U26" s="28" t="s">
        <v>1564</v>
      </c>
      <c r="V26" s="88"/>
      <c r="W26" s="34" t="s">
        <v>165</v>
      </c>
      <c r="X26" s="34" t="s">
        <v>165</v>
      </c>
      <c r="Y26" s="89">
        <v>45345</v>
      </c>
      <c r="Z26" s="89">
        <v>45348</v>
      </c>
      <c r="AA26" s="25" t="s">
        <v>1565</v>
      </c>
      <c r="AB26" s="63">
        <v>45345</v>
      </c>
      <c r="AC26" s="101" t="s">
        <v>1566</v>
      </c>
      <c r="AD26" s="63">
        <v>45370</v>
      </c>
      <c r="AE26" s="63">
        <v>45374</v>
      </c>
      <c r="AF26" s="397" t="s">
        <v>1567</v>
      </c>
      <c r="AG26" s="25" t="s">
        <v>1568</v>
      </c>
      <c r="AH26" s="25" t="s">
        <v>1569</v>
      </c>
      <c r="AI26" s="34">
        <v>448.910585</v>
      </c>
      <c r="AJ26" s="63">
        <v>45377</v>
      </c>
      <c r="AK26" s="63">
        <v>45377</v>
      </c>
      <c r="AL26" s="63">
        <v>45473</v>
      </c>
      <c r="AM26" s="63"/>
      <c r="AN26" s="63"/>
      <c r="AO26" s="88"/>
      <c r="AP26" s="88"/>
      <c r="AQ26" s="88"/>
      <c r="AR26" s="88"/>
      <c r="AS26" s="7"/>
    </row>
    <row r="27" s="7" customFormat="1" ht="344" customHeight="1" spans="1:44">
      <c r="A27" s="25">
        <v>18</v>
      </c>
      <c r="B27" s="31" t="s">
        <v>651</v>
      </c>
      <c r="C27" s="26" t="s">
        <v>1570</v>
      </c>
      <c r="D27" s="32" t="s">
        <v>1571</v>
      </c>
      <c r="E27" s="29">
        <v>1250</v>
      </c>
      <c r="F27" s="29">
        <v>800</v>
      </c>
      <c r="G27" s="30">
        <v>11</v>
      </c>
      <c r="H27" s="24">
        <f t="shared" si="0"/>
        <v>0.01375</v>
      </c>
      <c r="I27" s="31" t="s">
        <v>1536</v>
      </c>
      <c r="J27" s="31" t="s">
        <v>1537</v>
      </c>
      <c r="K27" s="71"/>
      <c r="L27" s="70" t="s">
        <v>1572</v>
      </c>
      <c r="M27" s="33" t="s">
        <v>1312</v>
      </c>
      <c r="N27" s="34" t="s">
        <v>1345</v>
      </c>
      <c r="O27" s="63">
        <v>45393</v>
      </c>
      <c r="P27" s="64" t="s">
        <v>1573</v>
      </c>
      <c r="Q27" s="25" t="s">
        <v>1574</v>
      </c>
      <c r="R27" s="34"/>
      <c r="S27" s="87"/>
      <c r="T27" s="34"/>
      <c r="U27" s="31" t="s">
        <v>1575</v>
      </c>
      <c r="V27" s="88"/>
      <c r="W27" s="34"/>
      <c r="X27" s="34"/>
      <c r="Y27" s="89"/>
      <c r="Z27" s="89"/>
      <c r="AA27" s="25" t="s">
        <v>1467</v>
      </c>
      <c r="AB27" s="63">
        <v>45408</v>
      </c>
      <c r="AC27" s="403" t="s">
        <v>1576</v>
      </c>
      <c r="AD27" s="63">
        <v>45429</v>
      </c>
      <c r="AE27" s="63">
        <v>45438</v>
      </c>
      <c r="AF27" s="404" t="s">
        <v>1577</v>
      </c>
      <c r="AG27" s="765" t="s">
        <v>1578</v>
      </c>
      <c r="AH27" s="64" t="s">
        <v>1579</v>
      </c>
      <c r="AI27" s="34">
        <v>1044.277485</v>
      </c>
      <c r="AJ27" s="63">
        <v>45439</v>
      </c>
      <c r="AK27" s="63">
        <v>45443</v>
      </c>
      <c r="AL27" s="63">
        <v>45547</v>
      </c>
      <c r="AM27" s="34"/>
      <c r="AN27" s="34"/>
      <c r="AO27" s="88"/>
      <c r="AP27" s="88"/>
      <c r="AQ27" s="88"/>
      <c r="AR27" s="88"/>
    </row>
    <row r="28" s="329" customFormat="1" ht="393" customHeight="1" spans="1:45">
      <c r="A28" s="25">
        <v>19</v>
      </c>
      <c r="B28" s="31" t="s">
        <v>512</v>
      </c>
      <c r="C28" s="26" t="s">
        <v>513</v>
      </c>
      <c r="D28" s="349" t="s">
        <v>1580</v>
      </c>
      <c r="E28" s="29">
        <v>2600</v>
      </c>
      <c r="F28" s="29">
        <v>2400</v>
      </c>
      <c r="G28" s="30">
        <v>728.386311</v>
      </c>
      <c r="H28" s="24">
        <f t="shared" si="0"/>
        <v>0.30349429625</v>
      </c>
      <c r="I28" s="31" t="s">
        <v>1581</v>
      </c>
      <c r="J28" s="26" t="s">
        <v>518</v>
      </c>
      <c r="K28" s="71" t="s">
        <v>1582</v>
      </c>
      <c r="L28" s="208" t="s">
        <v>1583</v>
      </c>
      <c r="M28" s="33" t="s">
        <v>1312</v>
      </c>
      <c r="N28" s="34" t="s">
        <v>1345</v>
      </c>
      <c r="O28" s="63">
        <v>45349</v>
      </c>
      <c r="P28" s="25" t="s">
        <v>1584</v>
      </c>
      <c r="Q28" s="25" t="s">
        <v>1585</v>
      </c>
      <c r="R28" s="34" t="s">
        <v>165</v>
      </c>
      <c r="S28" s="87" t="s">
        <v>165</v>
      </c>
      <c r="T28" s="34" t="s">
        <v>1345</v>
      </c>
      <c r="U28" s="31" t="s">
        <v>1433</v>
      </c>
      <c r="V28" s="89">
        <v>45363</v>
      </c>
      <c r="W28" s="89">
        <v>45356</v>
      </c>
      <c r="X28" s="89">
        <v>45352</v>
      </c>
      <c r="Y28" s="89">
        <v>45350</v>
      </c>
      <c r="Z28" s="89">
        <v>45356</v>
      </c>
      <c r="AA28" s="25" t="s">
        <v>1586</v>
      </c>
      <c r="AB28" s="63">
        <v>45359</v>
      </c>
      <c r="AC28" s="101" t="s">
        <v>1587</v>
      </c>
      <c r="AD28" s="63">
        <v>45384</v>
      </c>
      <c r="AE28" s="63">
        <v>45397</v>
      </c>
      <c r="AF28" s="396" t="s">
        <v>1588</v>
      </c>
      <c r="AG28" s="764" t="s">
        <v>1589</v>
      </c>
      <c r="AH28" s="64" t="s">
        <v>1579</v>
      </c>
      <c r="AI28" s="34">
        <v>2297.918037</v>
      </c>
      <c r="AJ28" s="63">
        <v>45405</v>
      </c>
      <c r="AK28" s="63">
        <v>45410</v>
      </c>
      <c r="AL28" s="63">
        <v>45612</v>
      </c>
      <c r="AM28" s="63"/>
      <c r="AN28" s="63"/>
      <c r="AO28" s="88"/>
      <c r="AP28" s="88"/>
      <c r="AQ28" s="88"/>
      <c r="AR28" s="88"/>
      <c r="AS28" s="7"/>
    </row>
    <row r="29" s="321" customFormat="1" ht="393" customHeight="1" spans="1:44">
      <c r="A29" s="331">
        <v>20</v>
      </c>
      <c r="B29" s="338" t="s">
        <v>525</v>
      </c>
      <c r="C29" s="332" t="s">
        <v>662</v>
      </c>
      <c r="D29" s="350" t="s">
        <v>1590</v>
      </c>
      <c r="E29" s="338">
        <v>8500</v>
      </c>
      <c r="F29" s="335">
        <v>7672.1</v>
      </c>
      <c r="G29" s="336">
        <v>84.38</v>
      </c>
      <c r="H29" s="337">
        <f t="shared" si="0"/>
        <v>0.0109982925144354</v>
      </c>
      <c r="I29" s="338" t="s">
        <v>1581</v>
      </c>
      <c r="J29" s="338" t="s">
        <v>1591</v>
      </c>
      <c r="K29" s="372" t="s">
        <v>1592</v>
      </c>
      <c r="L29" s="208" t="s">
        <v>1593</v>
      </c>
      <c r="M29" s="343" t="s">
        <v>1312</v>
      </c>
      <c r="N29" s="356" t="s">
        <v>1345</v>
      </c>
      <c r="O29" s="261">
        <v>45370</v>
      </c>
      <c r="P29" s="331" t="s">
        <v>1594</v>
      </c>
      <c r="Q29" s="331" t="s">
        <v>1595</v>
      </c>
      <c r="R29" s="356" t="s">
        <v>165</v>
      </c>
      <c r="S29" s="376" t="s">
        <v>165</v>
      </c>
      <c r="T29" s="356" t="s">
        <v>1345</v>
      </c>
      <c r="U29" s="338" t="s">
        <v>1433</v>
      </c>
      <c r="V29" s="378"/>
      <c r="W29" s="378"/>
      <c r="X29" s="378"/>
      <c r="Y29" s="378"/>
      <c r="Z29" s="378"/>
      <c r="AA29" s="331" t="s">
        <v>1596</v>
      </c>
      <c r="AB29" s="261">
        <v>45407</v>
      </c>
      <c r="AC29" s="405" t="s">
        <v>1597</v>
      </c>
      <c r="AD29" s="261">
        <v>45427</v>
      </c>
      <c r="AE29" s="261">
        <v>45435</v>
      </c>
      <c r="AF29" s="396" t="s">
        <v>1598</v>
      </c>
      <c r="AG29" s="766" t="s">
        <v>1599</v>
      </c>
      <c r="AH29" s="416" t="s">
        <v>1600</v>
      </c>
      <c r="AI29" s="356">
        <v>7764.470585</v>
      </c>
      <c r="AJ29" s="261">
        <v>45436</v>
      </c>
      <c r="AK29" s="261">
        <v>45436</v>
      </c>
      <c r="AL29" s="261">
        <v>45585</v>
      </c>
      <c r="AM29" s="356"/>
      <c r="AN29" s="356"/>
      <c r="AO29" s="378"/>
      <c r="AP29" s="378"/>
      <c r="AQ29" s="378"/>
      <c r="AR29" s="378"/>
    </row>
    <row r="30" s="7" customFormat="1" ht="388" customHeight="1" spans="1:44">
      <c r="A30" s="25">
        <v>21</v>
      </c>
      <c r="B30" s="31" t="s">
        <v>63</v>
      </c>
      <c r="C30" s="31" t="s">
        <v>1601</v>
      </c>
      <c r="D30" s="351" t="s">
        <v>1602</v>
      </c>
      <c r="E30" s="34">
        <v>194.4</v>
      </c>
      <c r="F30" s="34">
        <v>194.4</v>
      </c>
      <c r="G30" s="30">
        <v>81</v>
      </c>
      <c r="H30" s="24">
        <f t="shared" si="0"/>
        <v>0.416666666666667</v>
      </c>
      <c r="I30" s="31" t="s">
        <v>1603</v>
      </c>
      <c r="J30" s="31" t="s">
        <v>1604</v>
      </c>
      <c r="K30" s="62" t="s">
        <v>1605</v>
      </c>
      <c r="L30" s="208" t="s">
        <v>1606</v>
      </c>
      <c r="M30" s="25" t="s">
        <v>1328</v>
      </c>
      <c r="N30" s="34" t="s">
        <v>1329</v>
      </c>
      <c r="O30" s="34" t="s">
        <v>165</v>
      </c>
      <c r="P30" s="34" t="s">
        <v>165</v>
      </c>
      <c r="Q30" s="34" t="s">
        <v>165</v>
      </c>
      <c r="R30" s="34" t="s">
        <v>165</v>
      </c>
      <c r="S30" s="87" t="s">
        <v>165</v>
      </c>
      <c r="T30" s="25" t="s">
        <v>165</v>
      </c>
      <c r="U30" s="25" t="s">
        <v>165</v>
      </c>
      <c r="V30" s="94" t="s">
        <v>165</v>
      </c>
      <c r="W30" s="94" t="s">
        <v>165</v>
      </c>
      <c r="X30" s="34" t="s">
        <v>165</v>
      </c>
      <c r="Y30" s="94" t="s">
        <v>165</v>
      </c>
      <c r="Z30" s="94" t="s">
        <v>165</v>
      </c>
      <c r="AA30" s="25" t="s">
        <v>165</v>
      </c>
      <c r="AB30" s="25" t="s">
        <v>165</v>
      </c>
      <c r="AC30" s="25" t="s">
        <v>165</v>
      </c>
      <c r="AD30" s="25" t="s">
        <v>165</v>
      </c>
      <c r="AE30" s="25" t="s">
        <v>165</v>
      </c>
      <c r="AF30" s="25" t="s">
        <v>165</v>
      </c>
      <c r="AG30" s="25" t="s">
        <v>165</v>
      </c>
      <c r="AH30" s="25" t="s">
        <v>165</v>
      </c>
      <c r="AI30" s="34" t="s">
        <v>165</v>
      </c>
      <c r="AJ30" s="34" t="s">
        <v>165</v>
      </c>
      <c r="AK30" s="34" t="s">
        <v>165</v>
      </c>
      <c r="AL30" s="34" t="s">
        <v>165</v>
      </c>
      <c r="AM30" s="34"/>
      <c r="AN30" s="34"/>
      <c r="AO30" s="88"/>
      <c r="AP30" s="88"/>
      <c r="AQ30" s="88"/>
      <c r="AR30" s="88"/>
    </row>
    <row r="31" s="7" customFormat="1" ht="409" customHeight="1" spans="1:44">
      <c r="A31" s="25">
        <v>22</v>
      </c>
      <c r="B31" s="31" t="s">
        <v>73</v>
      </c>
      <c r="C31" s="31" t="s">
        <v>1607</v>
      </c>
      <c r="D31" s="351" t="s">
        <v>1608</v>
      </c>
      <c r="E31" s="34">
        <v>50</v>
      </c>
      <c r="F31" s="34">
        <v>50</v>
      </c>
      <c r="G31" s="30">
        <v>0</v>
      </c>
      <c r="H31" s="24">
        <f t="shared" si="0"/>
        <v>0</v>
      </c>
      <c r="I31" s="31" t="s">
        <v>1603</v>
      </c>
      <c r="J31" s="31" t="s">
        <v>1604</v>
      </c>
      <c r="K31" s="62" t="s">
        <v>1605</v>
      </c>
      <c r="L31" s="210" t="s">
        <v>1609</v>
      </c>
      <c r="M31" s="25" t="s">
        <v>1328</v>
      </c>
      <c r="N31" s="34" t="s">
        <v>1329</v>
      </c>
      <c r="O31" s="34" t="s">
        <v>165</v>
      </c>
      <c r="P31" s="34" t="s">
        <v>165</v>
      </c>
      <c r="Q31" s="34" t="s">
        <v>165</v>
      </c>
      <c r="R31" s="34" t="s">
        <v>165</v>
      </c>
      <c r="S31" s="87" t="s">
        <v>165</v>
      </c>
      <c r="T31" s="25" t="s">
        <v>165</v>
      </c>
      <c r="U31" s="25" t="s">
        <v>165</v>
      </c>
      <c r="V31" s="94" t="s">
        <v>165</v>
      </c>
      <c r="W31" s="94" t="s">
        <v>165</v>
      </c>
      <c r="X31" s="34" t="s">
        <v>165</v>
      </c>
      <c r="Y31" s="94" t="s">
        <v>165</v>
      </c>
      <c r="Z31" s="94" t="s">
        <v>165</v>
      </c>
      <c r="AA31" s="25" t="s">
        <v>165</v>
      </c>
      <c r="AB31" s="25" t="s">
        <v>165</v>
      </c>
      <c r="AC31" s="25" t="s">
        <v>165</v>
      </c>
      <c r="AD31" s="25" t="s">
        <v>165</v>
      </c>
      <c r="AE31" s="25" t="s">
        <v>165</v>
      </c>
      <c r="AF31" s="25" t="s">
        <v>165</v>
      </c>
      <c r="AG31" s="25" t="s">
        <v>165</v>
      </c>
      <c r="AH31" s="25" t="s">
        <v>165</v>
      </c>
      <c r="AI31" s="34" t="s">
        <v>165</v>
      </c>
      <c r="AJ31" s="34" t="s">
        <v>165</v>
      </c>
      <c r="AK31" s="34" t="s">
        <v>165</v>
      </c>
      <c r="AL31" s="34" t="s">
        <v>165</v>
      </c>
      <c r="AM31" s="34"/>
      <c r="AN31" s="34"/>
      <c r="AO31" s="88"/>
      <c r="AP31" s="88"/>
      <c r="AQ31" s="88"/>
      <c r="AR31" s="88"/>
    </row>
    <row r="32" s="7" customFormat="1" ht="350" customHeight="1" spans="1:44">
      <c r="A32" s="25">
        <v>23</v>
      </c>
      <c r="B32" s="31" t="s">
        <v>81</v>
      </c>
      <c r="C32" s="64" t="s">
        <v>1610</v>
      </c>
      <c r="D32" s="346" t="s">
        <v>1611</v>
      </c>
      <c r="E32" s="34">
        <v>1423.2</v>
      </c>
      <c r="F32" s="34">
        <v>1423.2</v>
      </c>
      <c r="G32" s="30">
        <v>474.4</v>
      </c>
      <c r="H32" s="24">
        <f t="shared" si="0"/>
        <v>0.333333333333333</v>
      </c>
      <c r="I32" s="33" t="s">
        <v>1612</v>
      </c>
      <c r="J32" s="33" t="s">
        <v>1613</v>
      </c>
      <c r="K32" s="71" t="s">
        <v>1614</v>
      </c>
      <c r="L32" s="307" t="s">
        <v>1615</v>
      </c>
      <c r="M32" s="25" t="s">
        <v>1328</v>
      </c>
      <c r="N32" s="34" t="s">
        <v>1329</v>
      </c>
      <c r="O32" s="34" t="s">
        <v>165</v>
      </c>
      <c r="P32" s="34" t="s">
        <v>165</v>
      </c>
      <c r="Q32" s="34" t="s">
        <v>165</v>
      </c>
      <c r="R32" s="34" t="s">
        <v>165</v>
      </c>
      <c r="S32" s="87" t="s">
        <v>165</v>
      </c>
      <c r="T32" s="25" t="s">
        <v>165</v>
      </c>
      <c r="U32" s="25" t="s">
        <v>165</v>
      </c>
      <c r="V32" s="94" t="s">
        <v>165</v>
      </c>
      <c r="W32" s="94" t="s">
        <v>165</v>
      </c>
      <c r="X32" s="34" t="s">
        <v>165</v>
      </c>
      <c r="Y32" s="94" t="s">
        <v>165</v>
      </c>
      <c r="Z32" s="94" t="s">
        <v>165</v>
      </c>
      <c r="AA32" s="25" t="s">
        <v>165</v>
      </c>
      <c r="AB32" s="25" t="s">
        <v>165</v>
      </c>
      <c r="AC32" s="25" t="s">
        <v>165</v>
      </c>
      <c r="AD32" s="25" t="s">
        <v>165</v>
      </c>
      <c r="AE32" s="25" t="s">
        <v>165</v>
      </c>
      <c r="AF32" s="25" t="s">
        <v>165</v>
      </c>
      <c r="AG32" s="25" t="s">
        <v>165</v>
      </c>
      <c r="AH32" s="25" t="s">
        <v>165</v>
      </c>
      <c r="AI32" s="34" t="s">
        <v>165</v>
      </c>
      <c r="AJ32" s="34" t="s">
        <v>165</v>
      </c>
      <c r="AK32" s="34" t="s">
        <v>165</v>
      </c>
      <c r="AL32" s="34" t="s">
        <v>165</v>
      </c>
      <c r="AM32" s="34"/>
      <c r="AN32" s="34"/>
      <c r="AO32" s="88"/>
      <c r="AP32" s="88"/>
      <c r="AQ32" s="88"/>
      <c r="AR32" s="88"/>
    </row>
    <row r="33" s="7" customFormat="1" ht="338" customHeight="1" spans="1:44">
      <c r="A33" s="25">
        <v>24</v>
      </c>
      <c r="B33" s="31" t="s">
        <v>87</v>
      </c>
      <c r="C33" s="25" t="s">
        <v>1616</v>
      </c>
      <c r="D33" s="32" t="s">
        <v>1617</v>
      </c>
      <c r="E33" s="34">
        <v>30</v>
      </c>
      <c r="F33" s="34">
        <v>30</v>
      </c>
      <c r="G33" s="30">
        <v>5.95</v>
      </c>
      <c r="H33" s="24">
        <f t="shared" si="0"/>
        <v>0.198333333333333</v>
      </c>
      <c r="I33" s="33" t="s">
        <v>1618</v>
      </c>
      <c r="J33" s="33" t="s">
        <v>1619</v>
      </c>
      <c r="K33" s="25" t="s">
        <v>1620</v>
      </c>
      <c r="L33" s="287" t="s">
        <v>1621</v>
      </c>
      <c r="M33" s="25" t="s">
        <v>1328</v>
      </c>
      <c r="N33" s="34" t="s">
        <v>1329</v>
      </c>
      <c r="O33" s="34" t="s">
        <v>165</v>
      </c>
      <c r="P33" s="34" t="s">
        <v>165</v>
      </c>
      <c r="Q33" s="34" t="s">
        <v>165</v>
      </c>
      <c r="R33" s="34" t="s">
        <v>165</v>
      </c>
      <c r="S33" s="87" t="s">
        <v>165</v>
      </c>
      <c r="T33" s="25" t="s">
        <v>165</v>
      </c>
      <c r="U33" s="25" t="s">
        <v>165</v>
      </c>
      <c r="V33" s="94" t="s">
        <v>165</v>
      </c>
      <c r="W33" s="94" t="s">
        <v>165</v>
      </c>
      <c r="X33" s="34" t="s">
        <v>165</v>
      </c>
      <c r="Y33" s="94" t="s">
        <v>165</v>
      </c>
      <c r="Z33" s="94" t="s">
        <v>165</v>
      </c>
      <c r="AA33" s="25" t="s">
        <v>165</v>
      </c>
      <c r="AB33" s="25" t="s">
        <v>165</v>
      </c>
      <c r="AC33" s="25" t="s">
        <v>165</v>
      </c>
      <c r="AD33" s="25" t="s">
        <v>165</v>
      </c>
      <c r="AE33" s="25" t="s">
        <v>165</v>
      </c>
      <c r="AF33" s="25" t="s">
        <v>165</v>
      </c>
      <c r="AG33" s="25" t="s">
        <v>165</v>
      </c>
      <c r="AH33" s="25" t="s">
        <v>165</v>
      </c>
      <c r="AI33" s="34" t="s">
        <v>165</v>
      </c>
      <c r="AJ33" s="34" t="s">
        <v>165</v>
      </c>
      <c r="AK33" s="34" t="s">
        <v>165</v>
      </c>
      <c r="AL33" s="34" t="s">
        <v>165</v>
      </c>
      <c r="AM33" s="34"/>
      <c r="AN33" s="34"/>
      <c r="AO33" s="88"/>
      <c r="AP33" s="88"/>
      <c r="AQ33" s="88"/>
      <c r="AR33" s="88"/>
    </row>
    <row r="34" s="7" customFormat="1" ht="406" customHeight="1" spans="1:44">
      <c r="A34" s="25">
        <v>25</v>
      </c>
      <c r="B34" s="31" t="s">
        <v>95</v>
      </c>
      <c r="C34" s="25" t="s">
        <v>1622</v>
      </c>
      <c r="D34" s="352" t="s">
        <v>1623</v>
      </c>
      <c r="E34" s="34">
        <v>291.6</v>
      </c>
      <c r="F34" s="34">
        <v>291.6</v>
      </c>
      <c r="G34" s="30">
        <v>85.212</v>
      </c>
      <c r="H34" s="24">
        <f t="shared" si="0"/>
        <v>0.292222222222222</v>
      </c>
      <c r="I34" s="33" t="s">
        <v>1618</v>
      </c>
      <c r="J34" s="33" t="s">
        <v>1624</v>
      </c>
      <c r="K34" s="25" t="s">
        <v>1620</v>
      </c>
      <c r="L34" s="222" t="s">
        <v>1625</v>
      </c>
      <c r="M34" s="25" t="s">
        <v>1328</v>
      </c>
      <c r="N34" s="34" t="s">
        <v>1329</v>
      </c>
      <c r="O34" s="34" t="s">
        <v>165</v>
      </c>
      <c r="P34" s="34" t="s">
        <v>165</v>
      </c>
      <c r="Q34" s="34" t="s">
        <v>165</v>
      </c>
      <c r="R34" s="34" t="s">
        <v>165</v>
      </c>
      <c r="S34" s="87" t="s">
        <v>165</v>
      </c>
      <c r="T34" s="25" t="s">
        <v>165</v>
      </c>
      <c r="U34" s="25" t="s">
        <v>165</v>
      </c>
      <c r="V34" s="94" t="s">
        <v>165</v>
      </c>
      <c r="W34" s="94" t="s">
        <v>165</v>
      </c>
      <c r="X34" s="34" t="s">
        <v>165</v>
      </c>
      <c r="Y34" s="94" t="s">
        <v>165</v>
      </c>
      <c r="Z34" s="94" t="s">
        <v>165</v>
      </c>
      <c r="AA34" s="25" t="s">
        <v>165</v>
      </c>
      <c r="AB34" s="25" t="s">
        <v>165</v>
      </c>
      <c r="AC34" s="25" t="s">
        <v>165</v>
      </c>
      <c r="AD34" s="25" t="s">
        <v>165</v>
      </c>
      <c r="AE34" s="25" t="s">
        <v>165</v>
      </c>
      <c r="AF34" s="25" t="s">
        <v>165</v>
      </c>
      <c r="AG34" s="25" t="s">
        <v>165</v>
      </c>
      <c r="AH34" s="25" t="s">
        <v>165</v>
      </c>
      <c r="AI34" s="34" t="s">
        <v>165</v>
      </c>
      <c r="AJ34" s="34" t="s">
        <v>165</v>
      </c>
      <c r="AK34" s="34" t="s">
        <v>165</v>
      </c>
      <c r="AL34" s="34" t="s">
        <v>165</v>
      </c>
      <c r="AM34" s="34"/>
      <c r="AN34" s="34"/>
      <c r="AO34" s="88"/>
      <c r="AP34" s="88"/>
      <c r="AQ34" s="88"/>
      <c r="AR34" s="88"/>
    </row>
    <row r="35" s="7" customFormat="1" ht="364" customHeight="1" spans="1:44">
      <c r="A35" s="25">
        <v>26</v>
      </c>
      <c r="B35" s="31" t="s">
        <v>102</v>
      </c>
      <c r="C35" s="245" t="s">
        <v>1626</v>
      </c>
      <c r="D35" s="347" t="s">
        <v>1627</v>
      </c>
      <c r="E35" s="31">
        <v>81.9</v>
      </c>
      <c r="F35" s="29">
        <v>81.9</v>
      </c>
      <c r="G35" s="30">
        <v>79.74</v>
      </c>
      <c r="H35" s="24">
        <f t="shared" si="0"/>
        <v>0.973626373626373</v>
      </c>
      <c r="I35" s="33" t="s">
        <v>1628</v>
      </c>
      <c r="J35" s="33" t="s">
        <v>1629</v>
      </c>
      <c r="K35" s="25" t="s">
        <v>1630</v>
      </c>
      <c r="L35" s="222" t="s">
        <v>1631</v>
      </c>
      <c r="M35" s="25" t="s">
        <v>1328</v>
      </c>
      <c r="N35" s="34" t="s">
        <v>1329</v>
      </c>
      <c r="O35" s="34" t="s">
        <v>165</v>
      </c>
      <c r="P35" s="34" t="s">
        <v>165</v>
      </c>
      <c r="Q35" s="34" t="s">
        <v>165</v>
      </c>
      <c r="R35" s="34" t="s">
        <v>165</v>
      </c>
      <c r="S35" s="87" t="s">
        <v>165</v>
      </c>
      <c r="T35" s="25" t="s">
        <v>165</v>
      </c>
      <c r="U35" s="25" t="s">
        <v>165</v>
      </c>
      <c r="V35" s="94" t="s">
        <v>165</v>
      </c>
      <c r="W35" s="94" t="s">
        <v>165</v>
      </c>
      <c r="X35" s="34" t="s">
        <v>165</v>
      </c>
      <c r="Y35" s="94" t="s">
        <v>165</v>
      </c>
      <c r="Z35" s="94" t="s">
        <v>165</v>
      </c>
      <c r="AA35" s="25" t="s">
        <v>165</v>
      </c>
      <c r="AB35" s="25" t="s">
        <v>165</v>
      </c>
      <c r="AC35" s="25" t="s">
        <v>165</v>
      </c>
      <c r="AD35" s="25" t="s">
        <v>165</v>
      </c>
      <c r="AE35" s="25" t="s">
        <v>165</v>
      </c>
      <c r="AF35" s="25" t="s">
        <v>165</v>
      </c>
      <c r="AG35" s="25" t="s">
        <v>165</v>
      </c>
      <c r="AH35" s="25" t="s">
        <v>165</v>
      </c>
      <c r="AI35" s="34" t="s">
        <v>165</v>
      </c>
      <c r="AJ35" s="34" t="s">
        <v>165</v>
      </c>
      <c r="AK35" s="34" t="s">
        <v>165</v>
      </c>
      <c r="AL35" s="34" t="s">
        <v>165</v>
      </c>
      <c r="AM35" s="34"/>
      <c r="AN35" s="34"/>
      <c r="AO35" s="88"/>
      <c r="AP35" s="88"/>
      <c r="AQ35" s="88"/>
      <c r="AR35" s="88"/>
    </row>
    <row r="36" s="7" customFormat="1" ht="333" customHeight="1" spans="1:44">
      <c r="A36" s="25">
        <v>27</v>
      </c>
      <c r="B36" s="31" t="s">
        <v>130</v>
      </c>
      <c r="C36" s="41" t="s">
        <v>1632</v>
      </c>
      <c r="D36" s="353" t="s">
        <v>1633</v>
      </c>
      <c r="E36" s="29">
        <v>252</v>
      </c>
      <c r="F36" s="29">
        <v>252</v>
      </c>
      <c r="G36" s="30">
        <v>125.552</v>
      </c>
      <c r="H36" s="24">
        <f t="shared" si="0"/>
        <v>0.498222222222222</v>
      </c>
      <c r="I36" s="31" t="s">
        <v>1634</v>
      </c>
      <c r="J36" s="31" t="s">
        <v>1635</v>
      </c>
      <c r="K36" s="182" t="s">
        <v>1636</v>
      </c>
      <c r="L36" s="222" t="s">
        <v>1637</v>
      </c>
      <c r="M36" s="25" t="s">
        <v>1638</v>
      </c>
      <c r="N36" s="34" t="s">
        <v>1345</v>
      </c>
      <c r="O36" s="34" t="s">
        <v>165</v>
      </c>
      <c r="P36" s="34" t="s">
        <v>165</v>
      </c>
      <c r="Q36" s="34" t="s">
        <v>165</v>
      </c>
      <c r="R36" s="63">
        <v>45309</v>
      </c>
      <c r="S36" s="86" t="s">
        <v>1639</v>
      </c>
      <c r="T36" s="34" t="s">
        <v>165</v>
      </c>
      <c r="U36" s="25" t="s">
        <v>165</v>
      </c>
      <c r="V36" s="34" t="s">
        <v>165</v>
      </c>
      <c r="W36" s="34" t="s">
        <v>165</v>
      </c>
      <c r="X36" s="34" t="s">
        <v>165</v>
      </c>
      <c r="Y36" s="34" t="s">
        <v>165</v>
      </c>
      <c r="Z36" s="34" t="s">
        <v>165</v>
      </c>
      <c r="AA36" s="25" t="s">
        <v>1640</v>
      </c>
      <c r="AB36" s="63">
        <v>45367</v>
      </c>
      <c r="AC36" s="93" t="s">
        <v>1641</v>
      </c>
      <c r="AD36" s="63">
        <v>45389</v>
      </c>
      <c r="AE36" s="63">
        <v>45389</v>
      </c>
      <c r="AF36" s="406" t="s">
        <v>1642</v>
      </c>
      <c r="AG36" s="25" t="s">
        <v>1643</v>
      </c>
      <c r="AH36" s="64" t="s">
        <v>1644</v>
      </c>
      <c r="AI36" s="34">
        <f>83.804+71.7+95.6</f>
        <v>251.104</v>
      </c>
      <c r="AJ36" s="25" t="s">
        <v>1645</v>
      </c>
      <c r="AK36" s="25" t="s">
        <v>1645</v>
      </c>
      <c r="AL36" s="63">
        <v>45488</v>
      </c>
      <c r="AM36" s="63"/>
      <c r="AN36" s="63"/>
      <c r="AO36" s="88"/>
      <c r="AP36" s="88"/>
      <c r="AQ36" s="88"/>
      <c r="AR36" s="88"/>
    </row>
    <row r="37" s="329" customFormat="1" ht="409" customHeight="1" spans="1:45">
      <c r="A37" s="25">
        <v>28</v>
      </c>
      <c r="B37" s="31" t="s">
        <v>397</v>
      </c>
      <c r="C37" s="26" t="s">
        <v>1646</v>
      </c>
      <c r="D37" s="354" t="s">
        <v>1647</v>
      </c>
      <c r="E37" s="31">
        <v>2000</v>
      </c>
      <c r="F37" s="29">
        <v>1000</v>
      </c>
      <c r="G37" s="30">
        <v>554.94329</v>
      </c>
      <c r="H37" s="24">
        <f t="shared" si="0"/>
        <v>0.55494329</v>
      </c>
      <c r="I37" s="31" t="s">
        <v>1484</v>
      </c>
      <c r="J37" s="31" t="s">
        <v>1648</v>
      </c>
      <c r="K37" s="181" t="s">
        <v>1649</v>
      </c>
      <c r="L37" s="273" t="s">
        <v>1650</v>
      </c>
      <c r="M37" s="25" t="s">
        <v>1651</v>
      </c>
      <c r="N37" s="34" t="s">
        <v>1345</v>
      </c>
      <c r="O37" s="63">
        <v>45351</v>
      </c>
      <c r="P37" s="25" t="s">
        <v>1652</v>
      </c>
      <c r="Q37" s="25" t="s">
        <v>1653</v>
      </c>
      <c r="R37" s="34" t="s">
        <v>165</v>
      </c>
      <c r="S37" s="87" t="s">
        <v>165</v>
      </c>
      <c r="T37" s="34" t="s">
        <v>1345</v>
      </c>
      <c r="U37" s="26" t="s">
        <v>1654</v>
      </c>
      <c r="V37" s="88"/>
      <c r="W37" s="88"/>
      <c r="X37" s="63">
        <v>45355</v>
      </c>
      <c r="Y37" s="63">
        <v>45327</v>
      </c>
      <c r="Z37" s="63">
        <v>45355</v>
      </c>
      <c r="AA37" s="25" t="s">
        <v>1467</v>
      </c>
      <c r="AB37" s="63">
        <v>45356</v>
      </c>
      <c r="AC37" s="106" t="s">
        <v>1655</v>
      </c>
      <c r="AD37" s="25" t="s">
        <v>1656</v>
      </c>
      <c r="AE37" s="63">
        <v>45389</v>
      </c>
      <c r="AF37" s="407" t="s">
        <v>1657</v>
      </c>
      <c r="AG37" s="764" t="s">
        <v>1658</v>
      </c>
      <c r="AH37" s="64" t="s">
        <v>1659</v>
      </c>
      <c r="AI37" s="34">
        <f>989.533558+184.551704+382.264038+51.005345</f>
        <v>1607.354645</v>
      </c>
      <c r="AJ37" s="76" t="s">
        <v>1660</v>
      </c>
      <c r="AK37" s="76" t="s">
        <v>1661</v>
      </c>
      <c r="AL37" s="76" t="s">
        <v>1662</v>
      </c>
      <c r="AM37" s="76">
        <v>45410</v>
      </c>
      <c r="AN37" s="76"/>
      <c r="AO37" s="88"/>
      <c r="AP37" s="88"/>
      <c r="AQ37" s="88"/>
      <c r="AR37" s="88"/>
      <c r="AS37" s="7"/>
    </row>
    <row r="38" s="321" customFormat="1" ht="409" customHeight="1" spans="1:45">
      <c r="A38" s="331">
        <v>29</v>
      </c>
      <c r="B38" s="338" t="s">
        <v>405</v>
      </c>
      <c r="C38" s="332" t="s">
        <v>1663</v>
      </c>
      <c r="D38" s="355" t="s">
        <v>1664</v>
      </c>
      <c r="E38" s="356">
        <v>2000</v>
      </c>
      <c r="F38" s="356">
        <v>1000</v>
      </c>
      <c r="G38" s="336">
        <v>526.391851</v>
      </c>
      <c r="H38" s="337">
        <f t="shared" ref="H38:H65" si="1">SUM(G38:G38)/SUM(F38:F38)</f>
        <v>0.526391851</v>
      </c>
      <c r="I38" s="332" t="s">
        <v>211</v>
      </c>
      <c r="J38" s="332" t="s">
        <v>409</v>
      </c>
      <c r="K38" s="372" t="s">
        <v>1665</v>
      </c>
      <c r="L38" s="280" t="s">
        <v>1666</v>
      </c>
      <c r="M38" s="331" t="s">
        <v>1651</v>
      </c>
      <c r="N38" s="356" t="s">
        <v>1345</v>
      </c>
      <c r="O38" s="261">
        <v>45341</v>
      </c>
      <c r="P38" s="331" t="s">
        <v>1667</v>
      </c>
      <c r="Q38" s="331" t="s">
        <v>1668</v>
      </c>
      <c r="R38" s="356" t="s">
        <v>165</v>
      </c>
      <c r="S38" s="376" t="s">
        <v>165</v>
      </c>
      <c r="T38" s="356" t="s">
        <v>1345</v>
      </c>
      <c r="U38" s="332" t="s">
        <v>1669</v>
      </c>
      <c r="V38" s="378"/>
      <c r="W38" s="356" t="s">
        <v>165</v>
      </c>
      <c r="X38" s="356"/>
      <c r="Y38" s="261">
        <v>45321</v>
      </c>
      <c r="Z38" s="378"/>
      <c r="AA38" s="331" t="s">
        <v>1670</v>
      </c>
      <c r="AB38" s="331" t="s">
        <v>1671</v>
      </c>
      <c r="AC38" s="388" t="s">
        <v>1672</v>
      </c>
      <c r="AD38" s="408" t="s">
        <v>1673</v>
      </c>
      <c r="AE38" s="409" t="s">
        <v>1674</v>
      </c>
      <c r="AF38" s="392" t="s">
        <v>1675</v>
      </c>
      <c r="AG38" s="331" t="s">
        <v>1676</v>
      </c>
      <c r="AH38" s="331" t="s">
        <v>1677</v>
      </c>
      <c r="AI38" s="331" t="s">
        <v>1678</v>
      </c>
      <c r="AJ38" s="409" t="s">
        <v>1679</v>
      </c>
      <c r="AK38" s="409" t="s">
        <v>1680</v>
      </c>
      <c r="AL38" s="409" t="s">
        <v>1681</v>
      </c>
      <c r="AM38" s="409">
        <v>45401</v>
      </c>
      <c r="AN38" s="409"/>
      <c r="AO38" s="378"/>
      <c r="AP38" s="378"/>
      <c r="AQ38" s="378"/>
      <c r="AR38" s="378"/>
      <c r="AS38" s="321">
        <f>585.350139*0.3</f>
        <v>175.6050417</v>
      </c>
    </row>
    <row r="39" s="329" customFormat="1" ht="330" customHeight="1" spans="1:45">
      <c r="A39" s="25">
        <v>30</v>
      </c>
      <c r="B39" s="31" t="s">
        <v>412</v>
      </c>
      <c r="C39" s="26" t="s">
        <v>1682</v>
      </c>
      <c r="D39" s="354" t="s">
        <v>1683</v>
      </c>
      <c r="E39" s="34">
        <v>1000</v>
      </c>
      <c r="F39" s="34">
        <v>1000</v>
      </c>
      <c r="G39" s="357">
        <v>504.954318</v>
      </c>
      <c r="H39" s="24">
        <f t="shared" si="1"/>
        <v>0.504954318</v>
      </c>
      <c r="I39" s="31" t="s">
        <v>1390</v>
      </c>
      <c r="J39" s="31" t="s">
        <v>1684</v>
      </c>
      <c r="K39" s="71" t="s">
        <v>1524</v>
      </c>
      <c r="L39" s="230" t="s">
        <v>1685</v>
      </c>
      <c r="M39" s="25" t="s">
        <v>1651</v>
      </c>
      <c r="N39" s="34" t="s">
        <v>1345</v>
      </c>
      <c r="O39" s="63">
        <v>45325</v>
      </c>
      <c r="P39" s="25" t="s">
        <v>1686</v>
      </c>
      <c r="Q39" s="25" t="s">
        <v>1687</v>
      </c>
      <c r="R39" s="34" t="s">
        <v>165</v>
      </c>
      <c r="S39" s="87" t="s">
        <v>165</v>
      </c>
      <c r="T39" s="34" t="s">
        <v>1345</v>
      </c>
      <c r="U39" s="26" t="s">
        <v>1688</v>
      </c>
      <c r="V39" s="63">
        <v>45342</v>
      </c>
      <c r="W39" s="34" t="s">
        <v>165</v>
      </c>
      <c r="X39" s="89">
        <v>45344</v>
      </c>
      <c r="Y39" s="63">
        <v>45330</v>
      </c>
      <c r="Z39" s="63"/>
      <c r="AA39" s="25" t="s">
        <v>1689</v>
      </c>
      <c r="AB39" s="76" t="s">
        <v>1690</v>
      </c>
      <c r="AC39" s="101" t="s">
        <v>1691</v>
      </c>
      <c r="AD39" s="76" t="s">
        <v>1692</v>
      </c>
      <c r="AE39" s="76" t="s">
        <v>1693</v>
      </c>
      <c r="AF39" s="398" t="s">
        <v>1694</v>
      </c>
      <c r="AG39" s="764" t="s">
        <v>1695</v>
      </c>
      <c r="AH39" s="25" t="s">
        <v>1471</v>
      </c>
      <c r="AI39" s="34">
        <f>514.415682+231.92957+23.0183</f>
        <v>769.363552</v>
      </c>
      <c r="AJ39" s="64" t="s">
        <v>1696</v>
      </c>
      <c r="AK39" s="107" t="s">
        <v>1697</v>
      </c>
      <c r="AL39" s="76" t="s">
        <v>1698</v>
      </c>
      <c r="AM39" s="76" t="s">
        <v>1699</v>
      </c>
      <c r="AN39" s="76"/>
      <c r="AO39" s="88"/>
      <c r="AP39" s="88"/>
      <c r="AQ39" s="88"/>
      <c r="AR39" s="88"/>
      <c r="AS39" s="7"/>
    </row>
    <row r="40" s="329" customFormat="1" ht="360" customHeight="1" spans="1:47">
      <c r="A40" s="25">
        <v>31</v>
      </c>
      <c r="B40" s="31" t="s">
        <v>452</v>
      </c>
      <c r="C40" s="26" t="s">
        <v>1700</v>
      </c>
      <c r="D40" s="348" t="s">
        <v>1701</v>
      </c>
      <c r="E40" s="34">
        <v>4030</v>
      </c>
      <c r="F40" s="34">
        <v>1030</v>
      </c>
      <c r="G40" s="30">
        <v>306.453444</v>
      </c>
      <c r="H40" s="24">
        <f t="shared" si="1"/>
        <v>0.297527615533981</v>
      </c>
      <c r="I40" s="31" t="s">
        <v>1612</v>
      </c>
      <c r="J40" s="26" t="s">
        <v>1613</v>
      </c>
      <c r="K40" s="71" t="s">
        <v>1702</v>
      </c>
      <c r="L40" s="230" t="s">
        <v>1703</v>
      </c>
      <c r="M40" s="25" t="s">
        <v>1651</v>
      </c>
      <c r="N40" s="34" t="s">
        <v>1345</v>
      </c>
      <c r="O40" s="63">
        <v>45344</v>
      </c>
      <c r="P40" s="25" t="s">
        <v>1704</v>
      </c>
      <c r="Q40" s="25" t="s">
        <v>1705</v>
      </c>
      <c r="R40" s="34"/>
      <c r="S40" s="87" t="s">
        <v>165</v>
      </c>
      <c r="T40" s="34" t="s">
        <v>1345</v>
      </c>
      <c r="U40" s="31" t="s">
        <v>1706</v>
      </c>
      <c r="V40" s="88"/>
      <c r="W40" s="88"/>
      <c r="X40" s="88"/>
      <c r="Y40" s="89">
        <v>45342</v>
      </c>
      <c r="Z40" s="89"/>
      <c r="AA40" s="33" t="s">
        <v>1707</v>
      </c>
      <c r="AB40" s="63">
        <v>45349</v>
      </c>
      <c r="AC40" s="101" t="s">
        <v>1708</v>
      </c>
      <c r="AD40" s="63">
        <v>45373</v>
      </c>
      <c r="AE40" s="63">
        <v>45377</v>
      </c>
      <c r="AF40" s="398" t="s">
        <v>1709</v>
      </c>
      <c r="AG40" s="25" t="s">
        <v>1710</v>
      </c>
      <c r="AH40" s="263" t="s">
        <v>1711</v>
      </c>
      <c r="AI40" s="34">
        <f>832.37773+1029.004149+733.425121+782.331294</f>
        <v>3377.138294</v>
      </c>
      <c r="AJ40" s="63">
        <v>45380</v>
      </c>
      <c r="AK40" s="63">
        <v>45381</v>
      </c>
      <c r="AL40" s="63">
        <v>45483</v>
      </c>
      <c r="AM40" s="63"/>
      <c r="AN40" s="63"/>
      <c r="AO40" s="88"/>
      <c r="AP40" s="88"/>
      <c r="AQ40" s="88"/>
      <c r="AR40" s="88"/>
      <c r="AS40" s="7"/>
      <c r="AU40" s="329">
        <f>AI40*8%</f>
        <v>270.17106352</v>
      </c>
    </row>
    <row r="41" s="329" customFormat="1" ht="258" customHeight="1" spans="1:45">
      <c r="A41" s="25">
        <v>32</v>
      </c>
      <c r="B41" s="31" t="s">
        <v>478</v>
      </c>
      <c r="C41" s="26" t="s">
        <v>1712</v>
      </c>
      <c r="D41" s="354" t="s">
        <v>1713</v>
      </c>
      <c r="E41" s="34">
        <v>600</v>
      </c>
      <c r="F41" s="34">
        <v>550.03</v>
      </c>
      <c r="G41" s="30">
        <v>433.02051</v>
      </c>
      <c r="H41" s="24">
        <f t="shared" si="1"/>
        <v>0.787267076341291</v>
      </c>
      <c r="I41" s="31" t="s">
        <v>1338</v>
      </c>
      <c r="J41" s="31" t="s">
        <v>1714</v>
      </c>
      <c r="K41" s="62" t="s">
        <v>1715</v>
      </c>
      <c r="L41" s="269" t="s">
        <v>1716</v>
      </c>
      <c r="M41" s="25" t="s">
        <v>1651</v>
      </c>
      <c r="N41" s="94" t="s">
        <v>1345</v>
      </c>
      <c r="O41" s="63">
        <v>45316</v>
      </c>
      <c r="P41" s="25" t="s">
        <v>1717</v>
      </c>
      <c r="Q41" s="33" t="s">
        <v>1718</v>
      </c>
      <c r="R41" s="34" t="s">
        <v>165</v>
      </c>
      <c r="S41" s="87" t="s">
        <v>165</v>
      </c>
      <c r="T41" s="34" t="s">
        <v>1345</v>
      </c>
      <c r="U41" s="31" t="s">
        <v>1719</v>
      </c>
      <c r="V41" s="63">
        <v>45315</v>
      </c>
      <c r="W41" s="63" t="s">
        <v>165</v>
      </c>
      <c r="X41" s="63">
        <v>45322</v>
      </c>
      <c r="Y41" s="63">
        <v>45305</v>
      </c>
      <c r="Z41" s="94">
        <v>526.911019</v>
      </c>
      <c r="AA41" s="33" t="s">
        <v>1347</v>
      </c>
      <c r="AB41" s="63">
        <v>45329</v>
      </c>
      <c r="AC41" s="101" t="s">
        <v>1720</v>
      </c>
      <c r="AD41" s="63">
        <v>45351</v>
      </c>
      <c r="AE41" s="63">
        <v>45362</v>
      </c>
      <c r="AF41" s="105" t="s">
        <v>1721</v>
      </c>
      <c r="AG41" s="764" t="s">
        <v>1722</v>
      </c>
      <c r="AH41" s="25" t="s">
        <v>1723</v>
      </c>
      <c r="AI41" s="34">
        <v>481.270831</v>
      </c>
      <c r="AJ41" s="63">
        <v>45370</v>
      </c>
      <c r="AK41" s="63">
        <v>45371</v>
      </c>
      <c r="AL41" s="63">
        <v>45565</v>
      </c>
      <c r="AM41" s="63">
        <v>45378</v>
      </c>
      <c r="AN41" s="63"/>
      <c r="AO41" s="88"/>
      <c r="AP41" s="88"/>
      <c r="AQ41" s="88"/>
      <c r="AR41" s="88"/>
      <c r="AS41" s="7"/>
    </row>
    <row r="42" s="329" customFormat="1" ht="288" customHeight="1" spans="1:45">
      <c r="A42" s="25"/>
      <c r="B42" s="31"/>
      <c r="C42" s="31"/>
      <c r="D42" s="45" t="s">
        <v>1724</v>
      </c>
      <c r="E42" s="34">
        <v>1000</v>
      </c>
      <c r="F42" s="34">
        <v>935.04</v>
      </c>
      <c r="G42" s="30">
        <v>545.896069</v>
      </c>
      <c r="H42" s="24">
        <f t="shared" si="1"/>
        <v>0.583821086798426</v>
      </c>
      <c r="I42" s="31" t="s">
        <v>1354</v>
      </c>
      <c r="J42" s="31" t="s">
        <v>1725</v>
      </c>
      <c r="K42" s="25" t="s">
        <v>1726</v>
      </c>
      <c r="L42" s="210" t="s">
        <v>1727</v>
      </c>
      <c r="M42" s="25" t="s">
        <v>1651</v>
      </c>
      <c r="N42" s="94" t="s">
        <v>1345</v>
      </c>
      <c r="O42" s="63">
        <v>45318</v>
      </c>
      <c r="P42" s="25" t="s">
        <v>1728</v>
      </c>
      <c r="Q42" s="25" t="s">
        <v>1729</v>
      </c>
      <c r="R42" s="34" t="s">
        <v>165</v>
      </c>
      <c r="S42" s="87" t="s">
        <v>165</v>
      </c>
      <c r="T42" s="34" t="s">
        <v>1345</v>
      </c>
      <c r="U42" s="26" t="s">
        <v>1730</v>
      </c>
      <c r="V42" s="88"/>
      <c r="W42" s="34" t="s">
        <v>165</v>
      </c>
      <c r="X42" s="63">
        <v>45326</v>
      </c>
      <c r="Y42" s="63">
        <v>45315</v>
      </c>
      <c r="Z42" s="94">
        <v>824.512367</v>
      </c>
      <c r="AA42" s="410" t="s">
        <v>1479</v>
      </c>
      <c r="AB42" s="63">
        <v>45329</v>
      </c>
      <c r="AC42" s="101" t="s">
        <v>1731</v>
      </c>
      <c r="AD42" s="63">
        <v>45356</v>
      </c>
      <c r="AE42" s="63">
        <v>45363</v>
      </c>
      <c r="AF42" s="105" t="s">
        <v>1732</v>
      </c>
      <c r="AG42" s="764" t="s">
        <v>1733</v>
      </c>
      <c r="AH42" s="33" t="s">
        <v>1321</v>
      </c>
      <c r="AI42" s="34">
        <v>739.782871</v>
      </c>
      <c r="AJ42" s="63">
        <v>45366</v>
      </c>
      <c r="AK42" s="63">
        <v>45366</v>
      </c>
      <c r="AL42" s="63">
        <v>45596</v>
      </c>
      <c r="AM42" s="63">
        <v>45385</v>
      </c>
      <c r="AN42" s="63"/>
      <c r="AO42" s="88"/>
      <c r="AP42" s="88"/>
      <c r="AQ42" s="88"/>
      <c r="AR42" s="88"/>
      <c r="AS42" s="7"/>
    </row>
    <row r="43" s="329" customFormat="1" ht="394" customHeight="1" spans="1:45">
      <c r="A43" s="25"/>
      <c r="B43" s="31"/>
      <c r="C43" s="31"/>
      <c r="D43" s="45" t="s">
        <v>1734</v>
      </c>
      <c r="E43" s="34">
        <v>1540</v>
      </c>
      <c r="F43" s="34">
        <v>1414.5</v>
      </c>
      <c r="G43" s="30">
        <v>795.972055</v>
      </c>
      <c r="H43" s="24">
        <f t="shared" si="1"/>
        <v>0.562723262636974</v>
      </c>
      <c r="I43" s="31" t="s">
        <v>1536</v>
      </c>
      <c r="J43" s="31" t="s">
        <v>1735</v>
      </c>
      <c r="K43" s="181" t="s">
        <v>1736</v>
      </c>
      <c r="L43" s="183" t="s">
        <v>1737</v>
      </c>
      <c r="M43" s="25" t="s">
        <v>1651</v>
      </c>
      <c r="N43" s="34" t="s">
        <v>1345</v>
      </c>
      <c r="O43" s="63">
        <v>45316</v>
      </c>
      <c r="P43" s="64" t="s">
        <v>1738</v>
      </c>
      <c r="Q43" s="25" t="s">
        <v>1739</v>
      </c>
      <c r="R43" s="34" t="s">
        <v>165</v>
      </c>
      <c r="S43" s="87" t="s">
        <v>165</v>
      </c>
      <c r="T43" s="34" t="s">
        <v>1345</v>
      </c>
      <c r="U43" s="26" t="s">
        <v>1740</v>
      </c>
      <c r="V43" s="89">
        <v>45352</v>
      </c>
      <c r="W43" s="91">
        <v>45310</v>
      </c>
      <c r="X43" s="63">
        <v>45326</v>
      </c>
      <c r="Y43" s="91">
        <v>45315</v>
      </c>
      <c r="Z43" s="94">
        <v>1362.493982</v>
      </c>
      <c r="AA43" s="25" t="s">
        <v>1467</v>
      </c>
      <c r="AB43" s="63">
        <v>45330</v>
      </c>
      <c r="AC43" s="101" t="s">
        <v>1741</v>
      </c>
      <c r="AD43" s="63">
        <v>45355</v>
      </c>
      <c r="AE43" s="63">
        <v>45363</v>
      </c>
      <c r="AF43" s="105" t="s">
        <v>1742</v>
      </c>
      <c r="AG43" s="764" t="s">
        <v>1743</v>
      </c>
      <c r="AH43" s="25" t="s">
        <v>1744</v>
      </c>
      <c r="AI43" s="179">
        <v>1150.081701</v>
      </c>
      <c r="AJ43" s="63">
        <v>45382</v>
      </c>
      <c r="AK43" s="63">
        <v>45382</v>
      </c>
      <c r="AL43" s="63">
        <v>45532</v>
      </c>
      <c r="AM43" s="63">
        <v>45385</v>
      </c>
      <c r="AN43" s="63"/>
      <c r="AO43" s="88"/>
      <c r="AP43" s="88"/>
      <c r="AQ43" s="88"/>
      <c r="AR43" s="88"/>
      <c r="AS43" s="7"/>
    </row>
    <row r="44" s="7" customFormat="1" ht="256" customHeight="1" spans="1:44">
      <c r="A44" s="25"/>
      <c r="B44" s="31"/>
      <c r="C44" s="31"/>
      <c r="D44" s="45" t="s">
        <v>1745</v>
      </c>
      <c r="E44" s="34">
        <v>277.241</v>
      </c>
      <c r="F44" s="34">
        <v>259.93</v>
      </c>
      <c r="G44" s="30">
        <v>144.88121</v>
      </c>
      <c r="H44" s="24">
        <f t="shared" si="1"/>
        <v>0.557385488400723</v>
      </c>
      <c r="I44" s="31" t="s">
        <v>1484</v>
      </c>
      <c r="J44" s="31" t="s">
        <v>1746</v>
      </c>
      <c r="K44" s="181" t="s">
        <v>1747</v>
      </c>
      <c r="L44" s="183" t="s">
        <v>1748</v>
      </c>
      <c r="M44" s="25" t="s">
        <v>1651</v>
      </c>
      <c r="N44" s="34" t="s">
        <v>1345</v>
      </c>
      <c r="O44" s="63">
        <v>45319</v>
      </c>
      <c r="P44" s="25" t="s">
        <v>1749</v>
      </c>
      <c r="Q44" s="25" t="s">
        <v>1750</v>
      </c>
      <c r="R44" s="63">
        <v>45315</v>
      </c>
      <c r="S44" s="86" t="s">
        <v>1751</v>
      </c>
      <c r="T44" s="34" t="s">
        <v>1345</v>
      </c>
      <c r="U44" s="33" t="s">
        <v>1752</v>
      </c>
      <c r="V44" s="89">
        <v>45348</v>
      </c>
      <c r="W44" s="34" t="s">
        <v>165</v>
      </c>
      <c r="X44" s="63">
        <v>45328</v>
      </c>
      <c r="Y44" s="63">
        <v>45311</v>
      </c>
      <c r="Z44" s="94">
        <v>244.9651</v>
      </c>
      <c r="AA44" s="25" t="s">
        <v>1753</v>
      </c>
      <c r="AB44" s="63">
        <v>45331</v>
      </c>
      <c r="AC44" s="93" t="s">
        <v>1754</v>
      </c>
      <c r="AD44" s="63">
        <v>45357</v>
      </c>
      <c r="AE44" s="63">
        <v>45362</v>
      </c>
      <c r="AF44" s="110" t="s">
        <v>1755</v>
      </c>
      <c r="AG44" s="767" t="s">
        <v>1756</v>
      </c>
      <c r="AH44" s="25" t="s">
        <v>1757</v>
      </c>
      <c r="AI44" s="34">
        <v>221.951432</v>
      </c>
      <c r="AJ44" s="63">
        <v>45365</v>
      </c>
      <c r="AK44" s="63">
        <v>45376</v>
      </c>
      <c r="AL44" s="63">
        <v>45465</v>
      </c>
      <c r="AM44" s="63">
        <v>45377</v>
      </c>
      <c r="AN44" s="63"/>
      <c r="AO44" s="88"/>
      <c r="AP44" s="88"/>
      <c r="AQ44" s="88"/>
      <c r="AR44" s="88"/>
    </row>
    <row r="45" s="329" customFormat="1" ht="409" customHeight="1" spans="1:45">
      <c r="A45" s="25"/>
      <c r="B45" s="31"/>
      <c r="C45" s="31"/>
      <c r="D45" s="45" t="s">
        <v>1758</v>
      </c>
      <c r="E45" s="34">
        <v>990</v>
      </c>
      <c r="F45" s="34">
        <v>900.96</v>
      </c>
      <c r="G45" s="30">
        <v>228.961193</v>
      </c>
      <c r="H45" s="24">
        <f t="shared" si="1"/>
        <v>0.254130253285384</v>
      </c>
      <c r="I45" s="31" t="s">
        <v>1759</v>
      </c>
      <c r="J45" s="31" t="s">
        <v>1760</v>
      </c>
      <c r="K45" s="71" t="s">
        <v>1761</v>
      </c>
      <c r="L45" s="210" t="s">
        <v>1762</v>
      </c>
      <c r="M45" s="25" t="s">
        <v>1651</v>
      </c>
      <c r="N45" s="34" t="s">
        <v>1345</v>
      </c>
      <c r="O45" s="63">
        <v>45324</v>
      </c>
      <c r="P45" s="71" t="s">
        <v>1763</v>
      </c>
      <c r="Q45" s="25" t="s">
        <v>1764</v>
      </c>
      <c r="R45" s="34" t="s">
        <v>165</v>
      </c>
      <c r="S45" s="87" t="s">
        <v>165</v>
      </c>
      <c r="T45" s="34" t="s">
        <v>1345</v>
      </c>
      <c r="U45" s="31" t="s">
        <v>1433</v>
      </c>
      <c r="V45" s="88"/>
      <c r="W45" s="34" t="s">
        <v>165</v>
      </c>
      <c r="X45" s="89">
        <v>45340</v>
      </c>
      <c r="Y45" s="89">
        <v>45337</v>
      </c>
      <c r="Z45" s="94">
        <v>900.96</v>
      </c>
      <c r="AA45" s="33" t="s">
        <v>1765</v>
      </c>
      <c r="AB45" s="63">
        <v>45342</v>
      </c>
      <c r="AC45" s="101" t="s">
        <v>1766</v>
      </c>
      <c r="AD45" s="63">
        <v>45362</v>
      </c>
      <c r="AE45" s="63">
        <v>45376</v>
      </c>
      <c r="AF45" s="397" t="s">
        <v>1767</v>
      </c>
      <c r="AG45" s="768" t="s">
        <v>1768</v>
      </c>
      <c r="AH45" s="25" t="s">
        <v>1769</v>
      </c>
      <c r="AI45" s="34">
        <v>679.43961</v>
      </c>
      <c r="AJ45" s="63">
        <v>45379</v>
      </c>
      <c r="AK45" s="63">
        <v>45379</v>
      </c>
      <c r="AL45" s="63">
        <v>45528</v>
      </c>
      <c r="AM45" s="63">
        <v>45385</v>
      </c>
      <c r="AN45" s="63"/>
      <c r="AO45" s="88"/>
      <c r="AP45" s="88"/>
      <c r="AQ45" s="88"/>
      <c r="AR45" s="88"/>
      <c r="AS45" s="7"/>
    </row>
    <row r="46" s="329" customFormat="1" ht="348" customHeight="1" spans="1:45">
      <c r="A46" s="25"/>
      <c r="B46" s="31"/>
      <c r="C46" s="31"/>
      <c r="D46" s="46" t="s">
        <v>1770</v>
      </c>
      <c r="E46" s="34">
        <v>550</v>
      </c>
      <c r="F46" s="34">
        <v>507.94</v>
      </c>
      <c r="G46" s="30">
        <v>271.520484</v>
      </c>
      <c r="H46" s="24">
        <f t="shared" si="1"/>
        <v>0.53455227782809</v>
      </c>
      <c r="I46" s="31" t="s">
        <v>1401</v>
      </c>
      <c r="J46" s="31" t="s">
        <v>1771</v>
      </c>
      <c r="K46" s="71" t="s">
        <v>1772</v>
      </c>
      <c r="L46" s="62" t="s">
        <v>1773</v>
      </c>
      <c r="M46" s="25" t="s">
        <v>1651</v>
      </c>
      <c r="N46" s="34" t="s">
        <v>1345</v>
      </c>
      <c r="O46" s="63">
        <v>45318</v>
      </c>
      <c r="P46" s="71" t="s">
        <v>1774</v>
      </c>
      <c r="Q46" s="71" t="s">
        <v>1775</v>
      </c>
      <c r="R46" s="34" t="s">
        <v>165</v>
      </c>
      <c r="S46" s="87" t="s">
        <v>165</v>
      </c>
      <c r="T46" s="34" t="s">
        <v>1345</v>
      </c>
      <c r="U46" s="25" t="s">
        <v>1776</v>
      </c>
      <c r="V46" s="34" t="s">
        <v>165</v>
      </c>
      <c r="W46" s="34" t="s">
        <v>165</v>
      </c>
      <c r="X46" s="63">
        <v>45328</v>
      </c>
      <c r="Y46" s="63">
        <v>45306</v>
      </c>
      <c r="Z46" s="94">
        <v>461.183379</v>
      </c>
      <c r="AA46" s="33" t="s">
        <v>1408</v>
      </c>
      <c r="AB46" s="63">
        <v>45329</v>
      </c>
      <c r="AC46" s="101" t="s">
        <v>1777</v>
      </c>
      <c r="AD46" s="63">
        <v>45352</v>
      </c>
      <c r="AE46" s="76">
        <v>45359</v>
      </c>
      <c r="AF46" s="105" t="s">
        <v>1778</v>
      </c>
      <c r="AG46" s="764" t="s">
        <v>1779</v>
      </c>
      <c r="AH46" s="25" t="s">
        <v>1757</v>
      </c>
      <c r="AI46" s="34">
        <v>417.371049</v>
      </c>
      <c r="AJ46" s="63">
        <v>45365</v>
      </c>
      <c r="AK46" s="63">
        <v>45376</v>
      </c>
      <c r="AL46" s="63">
        <v>45535</v>
      </c>
      <c r="AM46" s="63">
        <v>45371</v>
      </c>
      <c r="AN46" s="63"/>
      <c r="AO46" s="88"/>
      <c r="AP46" s="88"/>
      <c r="AQ46" s="88"/>
      <c r="AR46" s="88"/>
      <c r="AS46" s="7"/>
    </row>
    <row r="47" s="7" customFormat="1" ht="314" customHeight="1" spans="1:44">
      <c r="A47" s="25">
        <v>33</v>
      </c>
      <c r="B47" s="31" t="s">
        <v>493</v>
      </c>
      <c r="C47" s="26" t="s">
        <v>1780</v>
      </c>
      <c r="D47" s="354" t="s">
        <v>1781</v>
      </c>
      <c r="E47" s="34">
        <v>71.4</v>
      </c>
      <c r="F47" s="34">
        <v>71.4</v>
      </c>
      <c r="G47" s="30">
        <v>48.649368</v>
      </c>
      <c r="H47" s="24">
        <f t="shared" si="1"/>
        <v>0.681363697478992</v>
      </c>
      <c r="I47" s="31" t="s">
        <v>1338</v>
      </c>
      <c r="J47" s="31" t="s">
        <v>1782</v>
      </c>
      <c r="K47" s="62" t="s">
        <v>1783</v>
      </c>
      <c r="L47" s="210" t="s">
        <v>1784</v>
      </c>
      <c r="M47" s="25" t="s">
        <v>1651</v>
      </c>
      <c r="N47" s="94" t="s">
        <v>1329</v>
      </c>
      <c r="O47" s="75">
        <v>45326</v>
      </c>
      <c r="P47" s="25" t="s">
        <v>1785</v>
      </c>
      <c r="Q47" s="25" t="s">
        <v>1786</v>
      </c>
      <c r="R47" s="63">
        <v>45323</v>
      </c>
      <c r="S47" s="86" t="s">
        <v>1787</v>
      </c>
      <c r="T47" s="25" t="s">
        <v>165</v>
      </c>
      <c r="U47" s="25" t="s">
        <v>165</v>
      </c>
      <c r="V47" s="34"/>
      <c r="W47" s="34" t="s">
        <v>165</v>
      </c>
      <c r="X47" s="63">
        <v>45345</v>
      </c>
      <c r="Y47" s="63">
        <v>45315</v>
      </c>
      <c r="Z47" s="63"/>
      <c r="AA47" s="34" t="s">
        <v>165</v>
      </c>
      <c r="AB47" s="34" t="s">
        <v>165</v>
      </c>
      <c r="AC47" s="34" t="s">
        <v>165</v>
      </c>
      <c r="AD47" s="34" t="s">
        <v>165</v>
      </c>
      <c r="AE47" s="34" t="s">
        <v>165</v>
      </c>
      <c r="AF47" s="104" t="s">
        <v>165</v>
      </c>
      <c r="AG47" s="764" t="s">
        <v>1788</v>
      </c>
      <c r="AH47" s="25" t="s">
        <v>1723</v>
      </c>
      <c r="AI47" s="34">
        <v>57.555959</v>
      </c>
      <c r="AJ47" s="63">
        <v>45366</v>
      </c>
      <c r="AK47" s="63">
        <v>45371</v>
      </c>
      <c r="AL47" s="63">
        <v>45402</v>
      </c>
      <c r="AM47" s="63">
        <v>45380</v>
      </c>
      <c r="AN47" s="63">
        <v>45436</v>
      </c>
      <c r="AO47" s="88"/>
      <c r="AP47" s="88"/>
      <c r="AQ47" s="88"/>
      <c r="AR47" s="88"/>
    </row>
    <row r="48" s="7" customFormat="1" ht="208" customHeight="1" spans="1:44">
      <c r="A48" s="25"/>
      <c r="B48" s="31"/>
      <c r="C48" s="31"/>
      <c r="D48" s="47" t="s">
        <v>1789</v>
      </c>
      <c r="E48" s="34">
        <v>35</v>
      </c>
      <c r="F48" s="34">
        <v>35</v>
      </c>
      <c r="G48" s="30">
        <v>8.25</v>
      </c>
      <c r="H48" s="24">
        <f t="shared" si="1"/>
        <v>0.235714285714286</v>
      </c>
      <c r="I48" s="31" t="s">
        <v>1536</v>
      </c>
      <c r="J48" s="31" t="s">
        <v>1790</v>
      </c>
      <c r="K48" s="71" t="s">
        <v>1550</v>
      </c>
      <c r="L48" s="222" t="s">
        <v>1791</v>
      </c>
      <c r="M48" s="25" t="s">
        <v>1638</v>
      </c>
      <c r="N48" s="94" t="s">
        <v>1329</v>
      </c>
      <c r="O48" s="34" t="s">
        <v>165</v>
      </c>
      <c r="P48" s="34" t="s">
        <v>165</v>
      </c>
      <c r="Q48" s="34" t="s">
        <v>165</v>
      </c>
      <c r="R48" s="92">
        <v>45340</v>
      </c>
      <c r="S48" s="93" t="s">
        <v>1792</v>
      </c>
      <c r="T48" s="25" t="s">
        <v>165</v>
      </c>
      <c r="U48" s="25" t="s">
        <v>165</v>
      </c>
      <c r="V48" s="25" t="s">
        <v>165</v>
      </c>
      <c r="W48" s="94" t="s">
        <v>165</v>
      </c>
      <c r="X48" s="94" t="s">
        <v>165</v>
      </c>
      <c r="Y48" s="34" t="s">
        <v>165</v>
      </c>
      <c r="Z48" s="94"/>
      <c r="AA48" s="94" t="s">
        <v>165</v>
      </c>
      <c r="AB48" s="25" t="s">
        <v>165</v>
      </c>
      <c r="AC48" s="34" t="s">
        <v>165</v>
      </c>
      <c r="AD48" s="34" t="s">
        <v>165</v>
      </c>
      <c r="AE48" s="34" t="s">
        <v>165</v>
      </c>
      <c r="AF48" s="411" t="s">
        <v>1793</v>
      </c>
      <c r="AG48" s="34"/>
      <c r="AH48" s="64" t="s">
        <v>1794</v>
      </c>
      <c r="AI48" s="34">
        <v>31.5</v>
      </c>
      <c r="AJ48" s="76" t="s">
        <v>1795</v>
      </c>
      <c r="AK48" s="63">
        <v>45393</v>
      </c>
      <c r="AL48" s="63">
        <v>45394</v>
      </c>
      <c r="AM48" s="63"/>
      <c r="AN48" s="63"/>
      <c r="AO48" s="63">
        <v>45435</v>
      </c>
      <c r="AP48" s="88"/>
      <c r="AQ48" s="88"/>
      <c r="AR48" s="88"/>
    </row>
    <row r="49" s="7" customFormat="1" ht="208" customHeight="1" spans="1:44">
      <c r="A49" s="25"/>
      <c r="B49" s="31"/>
      <c r="C49" s="31"/>
      <c r="D49" s="47" t="s">
        <v>1796</v>
      </c>
      <c r="E49" s="34">
        <v>18</v>
      </c>
      <c r="F49" s="34">
        <v>18</v>
      </c>
      <c r="G49" s="30">
        <v>0</v>
      </c>
      <c r="H49" s="24">
        <f t="shared" si="1"/>
        <v>0</v>
      </c>
      <c r="I49" s="31" t="s">
        <v>1484</v>
      </c>
      <c r="J49" s="26" t="s">
        <v>403</v>
      </c>
      <c r="K49" s="25" t="s">
        <v>1797</v>
      </c>
      <c r="L49" s="222" t="s">
        <v>1798</v>
      </c>
      <c r="M49" s="25" t="s">
        <v>1638</v>
      </c>
      <c r="N49" s="94" t="s">
        <v>1329</v>
      </c>
      <c r="O49" s="34" t="s">
        <v>165</v>
      </c>
      <c r="P49" s="34" t="s">
        <v>165</v>
      </c>
      <c r="Q49" s="34" t="s">
        <v>165</v>
      </c>
      <c r="R49" s="63">
        <v>45326</v>
      </c>
      <c r="S49" s="86" t="s">
        <v>1799</v>
      </c>
      <c r="T49" s="25" t="s">
        <v>165</v>
      </c>
      <c r="U49" s="25" t="s">
        <v>165</v>
      </c>
      <c r="V49" s="94" t="s">
        <v>165</v>
      </c>
      <c r="W49" s="94" t="s">
        <v>165</v>
      </c>
      <c r="X49" s="34" t="s">
        <v>165</v>
      </c>
      <c r="Y49" s="94" t="s">
        <v>165</v>
      </c>
      <c r="Z49" s="94"/>
      <c r="AA49" s="88"/>
      <c r="AB49" s="34"/>
      <c r="AC49" s="88"/>
      <c r="AD49" s="34"/>
      <c r="AE49" s="34"/>
      <c r="AF49" s="104"/>
      <c r="AG49" s="34"/>
      <c r="AH49" s="25" t="s">
        <v>1800</v>
      </c>
      <c r="AI49" s="34">
        <v>18</v>
      </c>
      <c r="AJ49" s="63">
        <v>45384</v>
      </c>
      <c r="AK49" s="34"/>
      <c r="AL49" s="34"/>
      <c r="AM49" s="34"/>
      <c r="AN49" s="34"/>
      <c r="AO49" s="88"/>
      <c r="AP49" s="88"/>
      <c r="AQ49" s="88"/>
      <c r="AR49" s="88"/>
    </row>
    <row r="50" s="7" customFormat="1" ht="208" customHeight="1" spans="1:44">
      <c r="A50" s="25"/>
      <c r="B50" s="31"/>
      <c r="C50" s="31"/>
      <c r="D50" s="47" t="s">
        <v>1801</v>
      </c>
      <c r="E50" s="34">
        <v>4</v>
      </c>
      <c r="F50" s="34">
        <v>4</v>
      </c>
      <c r="G50" s="30">
        <v>4</v>
      </c>
      <c r="H50" s="24">
        <f t="shared" si="1"/>
        <v>1</v>
      </c>
      <c r="I50" s="31" t="s">
        <v>1759</v>
      </c>
      <c r="J50" s="31" t="s">
        <v>1802</v>
      </c>
      <c r="K50" s="71" t="s">
        <v>1803</v>
      </c>
      <c r="L50" s="208" t="s">
        <v>1804</v>
      </c>
      <c r="M50" s="64" t="s">
        <v>1805</v>
      </c>
      <c r="N50" s="94" t="s">
        <v>1329</v>
      </c>
      <c r="O50" s="34" t="s">
        <v>165</v>
      </c>
      <c r="P50" s="34" t="s">
        <v>165</v>
      </c>
      <c r="Q50" s="34" t="s">
        <v>165</v>
      </c>
      <c r="R50" s="63">
        <v>45316</v>
      </c>
      <c r="S50" s="86" t="s">
        <v>1806</v>
      </c>
      <c r="T50" s="25" t="s">
        <v>165</v>
      </c>
      <c r="U50" s="25" t="s">
        <v>165</v>
      </c>
      <c r="V50" s="94" t="s">
        <v>165</v>
      </c>
      <c r="W50" s="94" t="s">
        <v>165</v>
      </c>
      <c r="X50" s="34" t="s">
        <v>165</v>
      </c>
      <c r="Y50" s="94" t="s">
        <v>165</v>
      </c>
      <c r="Z50" s="94"/>
      <c r="AA50" s="25" t="s">
        <v>165</v>
      </c>
      <c r="AB50" s="34" t="s">
        <v>165</v>
      </c>
      <c r="AC50" s="34" t="s">
        <v>165</v>
      </c>
      <c r="AD50" s="34" t="s">
        <v>165</v>
      </c>
      <c r="AE50" s="34" t="s">
        <v>165</v>
      </c>
      <c r="AF50" s="104" t="s">
        <v>165</v>
      </c>
      <c r="AG50" s="34" t="s">
        <v>165</v>
      </c>
      <c r="AH50" s="25" t="s">
        <v>1807</v>
      </c>
      <c r="AI50" s="34">
        <v>4</v>
      </c>
      <c r="AJ50" s="63">
        <v>45349</v>
      </c>
      <c r="AK50" s="63">
        <v>45349</v>
      </c>
      <c r="AL50" s="63">
        <v>45358</v>
      </c>
      <c r="AM50" s="63"/>
      <c r="AN50" s="63"/>
      <c r="AO50" s="63">
        <v>45378</v>
      </c>
      <c r="AP50" s="88"/>
      <c r="AQ50" s="88"/>
      <c r="AR50" s="88"/>
    </row>
    <row r="51" s="7" customFormat="1" ht="249" customHeight="1" spans="1:44">
      <c r="A51" s="25"/>
      <c r="B51" s="31"/>
      <c r="C51" s="31"/>
      <c r="D51" s="47" t="s">
        <v>1808</v>
      </c>
      <c r="E51" s="34">
        <v>174.01</v>
      </c>
      <c r="F51" s="34">
        <v>174.01</v>
      </c>
      <c r="G51" s="30">
        <v>94.853488</v>
      </c>
      <c r="H51" s="24">
        <f t="shared" si="1"/>
        <v>0.545103660709155</v>
      </c>
      <c r="I51" s="31" t="s">
        <v>1380</v>
      </c>
      <c r="J51" s="31" t="s">
        <v>1809</v>
      </c>
      <c r="K51" s="25" t="s">
        <v>1810</v>
      </c>
      <c r="L51" s="217" t="s">
        <v>1811</v>
      </c>
      <c r="M51" s="25" t="s">
        <v>1812</v>
      </c>
      <c r="N51" s="34" t="s">
        <v>1345</v>
      </c>
      <c r="O51" s="63">
        <v>45344</v>
      </c>
      <c r="P51" s="25" t="s">
        <v>1813</v>
      </c>
      <c r="Q51" s="25" t="s">
        <v>1814</v>
      </c>
      <c r="R51" s="63">
        <v>45324</v>
      </c>
      <c r="S51" s="86" t="s">
        <v>1815</v>
      </c>
      <c r="T51" s="34" t="s">
        <v>1345</v>
      </c>
      <c r="U51" s="31" t="s">
        <v>1816</v>
      </c>
      <c r="V51" s="88"/>
      <c r="W51" s="34" t="s">
        <v>165</v>
      </c>
      <c r="X51" s="34" t="s">
        <v>165</v>
      </c>
      <c r="Y51" s="63">
        <v>45344</v>
      </c>
      <c r="Z51" s="34">
        <f>128.351238+12.5+1.5</f>
        <v>142.351238</v>
      </c>
      <c r="AA51" s="25" t="s">
        <v>1753</v>
      </c>
      <c r="AB51" s="63">
        <v>45351</v>
      </c>
      <c r="AC51" s="93" t="s">
        <v>1817</v>
      </c>
      <c r="AD51" s="63">
        <v>45362</v>
      </c>
      <c r="AE51" s="63">
        <v>45362</v>
      </c>
      <c r="AF51" s="105" t="s">
        <v>1818</v>
      </c>
      <c r="AG51" s="25" t="s">
        <v>1819</v>
      </c>
      <c r="AH51" s="25" t="s">
        <v>1351</v>
      </c>
      <c r="AI51" s="34">
        <v>126.62641</v>
      </c>
      <c r="AJ51" s="63">
        <v>45364</v>
      </c>
      <c r="AK51" s="63">
        <v>45365</v>
      </c>
      <c r="AL51" s="63">
        <v>45444</v>
      </c>
      <c r="AM51" s="63"/>
      <c r="AN51" s="63"/>
      <c r="AO51" s="88"/>
      <c r="AP51" s="88"/>
      <c r="AQ51" s="88"/>
      <c r="AR51" s="88"/>
    </row>
    <row r="52" s="7" customFormat="1" ht="249" customHeight="1" spans="1:44">
      <c r="A52" s="25"/>
      <c r="B52" s="31"/>
      <c r="C52" s="31"/>
      <c r="D52" s="47" t="s">
        <v>1820</v>
      </c>
      <c r="E52" s="34">
        <v>22.8</v>
      </c>
      <c r="F52" s="34">
        <v>22.8</v>
      </c>
      <c r="G52" s="30">
        <v>19.424585</v>
      </c>
      <c r="H52" s="24">
        <f t="shared" si="1"/>
        <v>0.85195548245614</v>
      </c>
      <c r="I52" s="31" t="s">
        <v>1401</v>
      </c>
      <c r="J52" s="31" t="s">
        <v>1821</v>
      </c>
      <c r="K52" s="71" t="s">
        <v>1822</v>
      </c>
      <c r="L52" s="210" t="s">
        <v>1823</v>
      </c>
      <c r="M52" s="25" t="s">
        <v>1812</v>
      </c>
      <c r="N52" s="94" t="s">
        <v>1329</v>
      </c>
      <c r="O52" s="63">
        <v>45328</v>
      </c>
      <c r="P52" s="71" t="s">
        <v>1824</v>
      </c>
      <c r="Q52" s="25" t="s">
        <v>1825</v>
      </c>
      <c r="R52" s="34" t="s">
        <v>165</v>
      </c>
      <c r="S52" s="87" t="s">
        <v>165</v>
      </c>
      <c r="T52" s="25" t="s">
        <v>165</v>
      </c>
      <c r="U52" s="25" t="s">
        <v>165</v>
      </c>
      <c r="V52" s="88"/>
      <c r="W52" s="34" t="s">
        <v>165</v>
      </c>
      <c r="X52" s="88"/>
      <c r="Y52" s="63">
        <v>45322</v>
      </c>
      <c r="Z52" s="89"/>
      <c r="AA52" s="25" t="s">
        <v>165</v>
      </c>
      <c r="AB52" s="34" t="s">
        <v>165</v>
      </c>
      <c r="AC52" s="34" t="s">
        <v>165</v>
      </c>
      <c r="AD52" s="34" t="s">
        <v>165</v>
      </c>
      <c r="AE52" s="34" t="s">
        <v>165</v>
      </c>
      <c r="AF52" s="104" t="s">
        <v>165</v>
      </c>
      <c r="AG52" s="34" t="s">
        <v>165</v>
      </c>
      <c r="AH52" s="64" t="s">
        <v>1826</v>
      </c>
      <c r="AI52" s="34">
        <v>15.766087</v>
      </c>
      <c r="AJ52" s="76" t="s">
        <v>1827</v>
      </c>
      <c r="AK52" s="63">
        <v>45392</v>
      </c>
      <c r="AL52" s="63">
        <v>45442</v>
      </c>
      <c r="AM52" s="63"/>
      <c r="AN52" s="63"/>
      <c r="AO52" s="63">
        <v>45406</v>
      </c>
      <c r="AP52" s="88"/>
      <c r="AQ52" s="88"/>
      <c r="AR52" s="88">
        <f>15.424585+4</f>
        <v>19.424585</v>
      </c>
    </row>
    <row r="53" s="7" customFormat="1" ht="366" customHeight="1" spans="1:44">
      <c r="A53" s="25">
        <v>34</v>
      </c>
      <c r="B53" s="31" t="s">
        <v>502</v>
      </c>
      <c r="C53" s="26" t="s">
        <v>503</v>
      </c>
      <c r="D53" s="348" t="s">
        <v>1828</v>
      </c>
      <c r="E53" s="34">
        <v>363</v>
      </c>
      <c r="F53" s="34">
        <v>363</v>
      </c>
      <c r="G53" s="30">
        <v>250</v>
      </c>
      <c r="H53" s="24">
        <f t="shared" si="1"/>
        <v>0.68870523415978</v>
      </c>
      <c r="I53" s="31" t="s">
        <v>1829</v>
      </c>
      <c r="J53" s="31" t="s">
        <v>1830</v>
      </c>
      <c r="K53" s="71" t="s">
        <v>1831</v>
      </c>
      <c r="L53" s="61" t="s">
        <v>1832</v>
      </c>
      <c r="M53" s="25" t="s">
        <v>1651</v>
      </c>
      <c r="N53" s="34" t="s">
        <v>1345</v>
      </c>
      <c r="O53" s="63">
        <v>45352</v>
      </c>
      <c r="P53" s="25" t="s">
        <v>1833</v>
      </c>
      <c r="Q53" s="25" t="s">
        <v>1834</v>
      </c>
      <c r="R53" s="63">
        <v>45315</v>
      </c>
      <c r="S53" s="86" t="s">
        <v>1835</v>
      </c>
      <c r="T53" s="25" t="s">
        <v>1345</v>
      </c>
      <c r="U53" s="25" t="s">
        <v>165</v>
      </c>
      <c r="V53" s="34" t="s">
        <v>165</v>
      </c>
      <c r="W53" s="34" t="s">
        <v>165</v>
      </c>
      <c r="X53" s="34" t="s">
        <v>165</v>
      </c>
      <c r="Y53" s="89">
        <v>45351</v>
      </c>
      <c r="Z53" s="89"/>
      <c r="AA53" s="25" t="s">
        <v>1836</v>
      </c>
      <c r="AB53" s="63">
        <v>45356</v>
      </c>
      <c r="AC53" s="111" t="s">
        <v>1837</v>
      </c>
      <c r="AD53" s="63">
        <v>45370</v>
      </c>
      <c r="AE53" s="63">
        <v>45370</v>
      </c>
      <c r="AF53" s="103" t="s">
        <v>1838</v>
      </c>
      <c r="AG53" s="34" t="s">
        <v>1839</v>
      </c>
      <c r="AH53" s="25" t="s">
        <v>1840</v>
      </c>
      <c r="AI53" s="34">
        <v>312.5</v>
      </c>
      <c r="AJ53" s="63">
        <v>45373</v>
      </c>
      <c r="AK53" s="63">
        <v>45376</v>
      </c>
      <c r="AL53" s="63">
        <v>45493</v>
      </c>
      <c r="AM53" s="63"/>
      <c r="AN53" s="63"/>
      <c r="AO53" s="88"/>
      <c r="AP53" s="88"/>
      <c r="AQ53" s="88"/>
      <c r="AR53" s="88"/>
    </row>
    <row r="54" s="7" customFormat="1" ht="324" customHeight="1" spans="1:44">
      <c r="A54" s="25">
        <v>35</v>
      </c>
      <c r="B54" s="31" t="s">
        <v>112</v>
      </c>
      <c r="C54" s="245" t="s">
        <v>1841</v>
      </c>
      <c r="D54" s="35" t="s">
        <v>1842</v>
      </c>
      <c r="E54" s="34">
        <v>1410</v>
      </c>
      <c r="F54" s="34">
        <v>666</v>
      </c>
      <c r="G54" s="30">
        <v>631.05</v>
      </c>
      <c r="H54" s="24">
        <f t="shared" si="1"/>
        <v>0.947522522522522</v>
      </c>
      <c r="I54" s="33" t="s">
        <v>1843</v>
      </c>
      <c r="J54" s="33" t="s">
        <v>1844</v>
      </c>
      <c r="K54" s="182" t="s">
        <v>1845</v>
      </c>
      <c r="L54" s="217" t="s">
        <v>1846</v>
      </c>
      <c r="M54" s="25" t="s">
        <v>1328</v>
      </c>
      <c r="N54" s="34" t="s">
        <v>1329</v>
      </c>
      <c r="O54" s="34" t="s">
        <v>165</v>
      </c>
      <c r="P54" s="34" t="s">
        <v>165</v>
      </c>
      <c r="Q54" s="34" t="s">
        <v>165</v>
      </c>
      <c r="R54" s="34" t="s">
        <v>165</v>
      </c>
      <c r="S54" s="87" t="s">
        <v>165</v>
      </c>
      <c r="T54" s="25" t="s">
        <v>165</v>
      </c>
      <c r="U54" s="25" t="s">
        <v>165</v>
      </c>
      <c r="V54" s="94" t="s">
        <v>165</v>
      </c>
      <c r="W54" s="94" t="s">
        <v>165</v>
      </c>
      <c r="X54" s="34" t="s">
        <v>165</v>
      </c>
      <c r="Y54" s="94" t="s">
        <v>165</v>
      </c>
      <c r="Z54" s="94"/>
      <c r="AA54" s="25" t="s">
        <v>165</v>
      </c>
      <c r="AB54" s="25" t="s">
        <v>165</v>
      </c>
      <c r="AC54" s="25" t="s">
        <v>165</v>
      </c>
      <c r="AD54" s="25" t="s">
        <v>165</v>
      </c>
      <c r="AE54" s="25" t="s">
        <v>165</v>
      </c>
      <c r="AF54" s="25" t="s">
        <v>165</v>
      </c>
      <c r="AG54" s="25" t="s">
        <v>165</v>
      </c>
      <c r="AH54" s="25" t="s">
        <v>165</v>
      </c>
      <c r="AI54" s="34" t="s">
        <v>165</v>
      </c>
      <c r="AJ54" s="34" t="s">
        <v>165</v>
      </c>
      <c r="AK54" s="34" t="s">
        <v>165</v>
      </c>
      <c r="AL54" s="34" t="s">
        <v>165</v>
      </c>
      <c r="AM54" s="34"/>
      <c r="AN54" s="34"/>
      <c r="AO54" s="88"/>
      <c r="AP54" s="88"/>
      <c r="AQ54" s="88"/>
      <c r="AR54" s="88"/>
    </row>
    <row r="55" s="7" customFormat="1" ht="297" customHeight="1" spans="1:44">
      <c r="A55" s="25">
        <v>36</v>
      </c>
      <c r="B55" s="31" t="s">
        <v>169</v>
      </c>
      <c r="C55" s="26" t="s">
        <v>1847</v>
      </c>
      <c r="D55" s="358" t="s">
        <v>1848</v>
      </c>
      <c r="E55" s="34">
        <v>396</v>
      </c>
      <c r="F55" s="34">
        <v>396</v>
      </c>
      <c r="G55" s="30">
        <v>231.267395</v>
      </c>
      <c r="H55" s="24">
        <f t="shared" si="1"/>
        <v>0.584008573232323</v>
      </c>
      <c r="I55" s="31" t="s">
        <v>1390</v>
      </c>
      <c r="J55" s="31" t="s">
        <v>1849</v>
      </c>
      <c r="K55" s="62" t="s">
        <v>1850</v>
      </c>
      <c r="L55" s="62" t="s">
        <v>1851</v>
      </c>
      <c r="M55" s="25" t="s">
        <v>1651</v>
      </c>
      <c r="N55" s="34" t="s">
        <v>1329</v>
      </c>
      <c r="O55" s="63">
        <v>45322</v>
      </c>
      <c r="P55" s="25" t="s">
        <v>1852</v>
      </c>
      <c r="Q55" s="25" t="s">
        <v>1853</v>
      </c>
      <c r="R55" s="63">
        <v>44953</v>
      </c>
      <c r="S55" s="86" t="s">
        <v>1854</v>
      </c>
      <c r="T55" s="34" t="s">
        <v>1345</v>
      </c>
      <c r="U55" s="33" t="s">
        <v>1855</v>
      </c>
      <c r="V55" s="63">
        <v>45322</v>
      </c>
      <c r="W55" s="34" t="s">
        <v>165</v>
      </c>
      <c r="X55" s="34" t="s">
        <v>165</v>
      </c>
      <c r="Y55" s="88"/>
      <c r="Z55" s="88"/>
      <c r="AA55" s="88"/>
      <c r="AB55" s="34" t="s">
        <v>165</v>
      </c>
      <c r="AC55" s="88"/>
      <c r="AD55" s="34" t="s">
        <v>165</v>
      </c>
      <c r="AE55" s="34" t="s">
        <v>165</v>
      </c>
      <c r="AF55" s="104" t="s">
        <v>165</v>
      </c>
      <c r="AG55" s="34" t="s">
        <v>165</v>
      </c>
      <c r="AH55" s="64" t="s">
        <v>1856</v>
      </c>
      <c r="AI55" s="34">
        <v>363.751825</v>
      </c>
      <c r="AJ55" s="63">
        <v>45354</v>
      </c>
      <c r="AK55" s="63">
        <v>45356</v>
      </c>
      <c r="AL55" s="63">
        <v>45535</v>
      </c>
      <c r="AM55" s="63"/>
      <c r="AN55" s="63"/>
      <c r="AO55" s="88"/>
      <c r="AP55" s="88"/>
      <c r="AQ55" s="88"/>
      <c r="AR55" s="88"/>
    </row>
    <row r="56" s="7" customFormat="1" ht="370" customHeight="1" spans="1:44">
      <c r="A56" s="25">
        <v>37</v>
      </c>
      <c r="B56" s="31" t="s">
        <v>179</v>
      </c>
      <c r="C56" s="26" t="s">
        <v>1857</v>
      </c>
      <c r="D56" s="358" t="s">
        <v>1858</v>
      </c>
      <c r="E56" s="34">
        <v>300</v>
      </c>
      <c r="F56" s="34">
        <v>300</v>
      </c>
      <c r="G56" s="30">
        <v>196.050298</v>
      </c>
      <c r="H56" s="24">
        <f t="shared" si="1"/>
        <v>0.653500993333333</v>
      </c>
      <c r="I56" s="31" t="s">
        <v>1354</v>
      </c>
      <c r="J56" s="31" t="s">
        <v>1859</v>
      </c>
      <c r="K56" s="25" t="s">
        <v>1860</v>
      </c>
      <c r="L56" s="31" t="s">
        <v>1861</v>
      </c>
      <c r="M56" s="25" t="s">
        <v>1651</v>
      </c>
      <c r="N56" s="34" t="s">
        <v>1329</v>
      </c>
      <c r="O56" s="63">
        <v>45345</v>
      </c>
      <c r="P56" s="25" t="s">
        <v>1862</v>
      </c>
      <c r="Q56" s="25" t="s">
        <v>1863</v>
      </c>
      <c r="R56" s="34"/>
      <c r="S56" s="87"/>
      <c r="T56" s="34"/>
      <c r="U56" s="31" t="s">
        <v>1864</v>
      </c>
      <c r="V56" s="88"/>
      <c r="W56" s="34"/>
      <c r="X56" s="88"/>
      <c r="Y56" s="88"/>
      <c r="Z56" s="34">
        <v>272.352182</v>
      </c>
      <c r="AA56" s="88"/>
      <c r="AB56" s="34" t="s">
        <v>165</v>
      </c>
      <c r="AC56" s="88"/>
      <c r="AD56" s="34" t="s">
        <v>165</v>
      </c>
      <c r="AE56" s="34" t="s">
        <v>165</v>
      </c>
      <c r="AF56" s="104" t="s">
        <v>165</v>
      </c>
      <c r="AG56" s="34" t="s">
        <v>165</v>
      </c>
      <c r="AH56" s="25" t="s">
        <v>1471</v>
      </c>
      <c r="AI56" s="34">
        <v>264.179104</v>
      </c>
      <c r="AJ56" s="63">
        <v>45371</v>
      </c>
      <c r="AK56" s="63">
        <v>45371</v>
      </c>
      <c r="AL56" s="63">
        <v>45555</v>
      </c>
      <c r="AM56" s="63"/>
      <c r="AN56" s="63"/>
      <c r="AO56" s="88"/>
      <c r="AP56" s="88"/>
      <c r="AQ56" s="88"/>
      <c r="AR56" s="88"/>
    </row>
    <row r="57" s="7" customFormat="1" ht="376" customHeight="1" spans="1:44">
      <c r="A57" s="25">
        <v>38</v>
      </c>
      <c r="B57" s="31" t="s">
        <v>188</v>
      </c>
      <c r="C57" s="26" t="s">
        <v>1865</v>
      </c>
      <c r="D57" s="358" t="s">
        <v>1866</v>
      </c>
      <c r="E57" s="34">
        <v>398</v>
      </c>
      <c r="F57" s="34">
        <v>398</v>
      </c>
      <c r="G57" s="30">
        <v>232.15542</v>
      </c>
      <c r="H57" s="24">
        <f t="shared" si="1"/>
        <v>0.583305075376884</v>
      </c>
      <c r="I57" s="31" t="s">
        <v>1759</v>
      </c>
      <c r="J57" s="31" t="s">
        <v>1867</v>
      </c>
      <c r="K57" s="25" t="s">
        <v>1868</v>
      </c>
      <c r="L57" s="70" t="s">
        <v>1869</v>
      </c>
      <c r="M57" s="25" t="s">
        <v>1651</v>
      </c>
      <c r="N57" s="34" t="s">
        <v>1329</v>
      </c>
      <c r="O57" s="76">
        <v>45322</v>
      </c>
      <c r="P57" s="71" t="s">
        <v>1870</v>
      </c>
      <c r="Q57" s="25" t="s">
        <v>1871</v>
      </c>
      <c r="R57" s="34"/>
      <c r="S57" s="86"/>
      <c r="T57" s="34"/>
      <c r="U57" s="31" t="s">
        <v>1872</v>
      </c>
      <c r="V57" s="88"/>
      <c r="W57" s="34"/>
      <c r="X57" s="88"/>
      <c r="Y57" s="88"/>
      <c r="Z57" s="88"/>
      <c r="AA57" s="88"/>
      <c r="AB57" s="34" t="s">
        <v>165</v>
      </c>
      <c r="AC57" s="88"/>
      <c r="AD57" s="34" t="s">
        <v>165</v>
      </c>
      <c r="AE57" s="34" t="s">
        <v>165</v>
      </c>
      <c r="AF57" s="104" t="s">
        <v>165</v>
      </c>
      <c r="AG57" s="34" t="s">
        <v>165</v>
      </c>
      <c r="AH57" s="25" t="s">
        <v>1873</v>
      </c>
      <c r="AI57" s="34">
        <v>367.9857</v>
      </c>
      <c r="AJ57" s="63">
        <v>45346</v>
      </c>
      <c r="AK57" s="63">
        <v>45375</v>
      </c>
      <c r="AL57" s="63">
        <v>45443</v>
      </c>
      <c r="AM57" s="63"/>
      <c r="AN57" s="63"/>
      <c r="AO57" s="88"/>
      <c r="AP57" s="88"/>
      <c r="AQ57" s="88"/>
      <c r="AR57" s="88"/>
    </row>
    <row r="58" s="7" customFormat="1" ht="404" customHeight="1" spans="1:44">
      <c r="A58" s="25">
        <v>39</v>
      </c>
      <c r="B58" s="31" t="s">
        <v>195</v>
      </c>
      <c r="C58" s="26" t="s">
        <v>1874</v>
      </c>
      <c r="D58" s="351" t="s">
        <v>1875</v>
      </c>
      <c r="E58" s="34">
        <v>135</v>
      </c>
      <c r="F58" s="34">
        <v>135</v>
      </c>
      <c r="G58" s="30">
        <v>95.828683</v>
      </c>
      <c r="H58" s="24">
        <f t="shared" si="1"/>
        <v>0.709842096296296</v>
      </c>
      <c r="I58" s="31" t="s">
        <v>1829</v>
      </c>
      <c r="J58" s="31" t="s">
        <v>1830</v>
      </c>
      <c r="K58" s="71" t="s">
        <v>1876</v>
      </c>
      <c r="L58" s="71" t="s">
        <v>1877</v>
      </c>
      <c r="M58" s="25" t="s">
        <v>1651</v>
      </c>
      <c r="N58" s="34" t="s">
        <v>1345</v>
      </c>
      <c r="O58" s="63">
        <v>45323</v>
      </c>
      <c r="P58" s="25" t="s">
        <v>1878</v>
      </c>
      <c r="Q58" s="25" t="s">
        <v>1879</v>
      </c>
      <c r="R58" s="63">
        <v>45315</v>
      </c>
      <c r="S58" s="86" t="s">
        <v>1880</v>
      </c>
      <c r="T58" s="34" t="s">
        <v>1345</v>
      </c>
      <c r="U58" s="31" t="s">
        <v>1881</v>
      </c>
      <c r="V58" s="34" t="s">
        <v>165</v>
      </c>
      <c r="W58" s="34" t="s">
        <v>165</v>
      </c>
      <c r="X58" s="34" t="s">
        <v>165</v>
      </c>
      <c r="Y58" s="88"/>
      <c r="Z58" s="88"/>
      <c r="AA58" s="106" t="s">
        <v>1882</v>
      </c>
      <c r="AB58" s="63">
        <v>45351</v>
      </c>
      <c r="AC58" s="111" t="s">
        <v>1883</v>
      </c>
      <c r="AD58" s="63">
        <v>45363</v>
      </c>
      <c r="AE58" s="63">
        <v>45363</v>
      </c>
      <c r="AF58" s="103" t="s">
        <v>1884</v>
      </c>
      <c r="AG58" s="34" t="s">
        <v>1885</v>
      </c>
      <c r="AH58" s="25" t="s">
        <v>1471</v>
      </c>
      <c r="AI58" s="34">
        <v>119.785853</v>
      </c>
      <c r="AJ58" s="63">
        <v>45366</v>
      </c>
      <c r="AK58" s="34"/>
      <c r="AL58" s="34"/>
      <c r="AM58" s="34"/>
      <c r="AN58" s="34"/>
      <c r="AO58" s="88"/>
      <c r="AP58" s="88"/>
      <c r="AQ58" s="88"/>
      <c r="AR58" s="88"/>
    </row>
    <row r="59" s="7" customFormat="1" ht="408" customHeight="1" spans="1:44">
      <c r="A59" s="25">
        <v>40</v>
      </c>
      <c r="B59" s="31" t="s">
        <v>209</v>
      </c>
      <c r="C59" s="31" t="s">
        <v>1886</v>
      </c>
      <c r="D59" s="351" t="s">
        <v>1887</v>
      </c>
      <c r="E59" s="34">
        <v>237</v>
      </c>
      <c r="F59" s="34">
        <v>237</v>
      </c>
      <c r="G59" s="30">
        <v>178.749042</v>
      </c>
      <c r="H59" s="24">
        <f t="shared" si="1"/>
        <v>0.754215367088608</v>
      </c>
      <c r="I59" s="31" t="s">
        <v>1401</v>
      </c>
      <c r="J59" s="31" t="s">
        <v>1888</v>
      </c>
      <c r="K59" s="71" t="s">
        <v>1772</v>
      </c>
      <c r="L59" s="61" t="s">
        <v>1889</v>
      </c>
      <c r="M59" s="25" t="s">
        <v>1651</v>
      </c>
      <c r="N59" s="34" t="s">
        <v>1329</v>
      </c>
      <c r="O59" s="76">
        <v>45315</v>
      </c>
      <c r="P59" s="71" t="s">
        <v>1890</v>
      </c>
      <c r="Q59" s="71" t="s">
        <v>1891</v>
      </c>
      <c r="R59" s="34" t="s">
        <v>165</v>
      </c>
      <c r="S59" s="87" t="s">
        <v>165</v>
      </c>
      <c r="T59" s="34" t="s">
        <v>1345</v>
      </c>
      <c r="U59" s="31" t="s">
        <v>1892</v>
      </c>
      <c r="V59" s="34" t="s">
        <v>165</v>
      </c>
      <c r="W59" s="34" t="s">
        <v>165</v>
      </c>
      <c r="X59" s="88"/>
      <c r="Y59" s="63">
        <v>45322</v>
      </c>
      <c r="Z59" s="88"/>
      <c r="AA59" s="88"/>
      <c r="AB59" s="34" t="s">
        <v>165</v>
      </c>
      <c r="AC59" s="34" t="s">
        <v>165</v>
      </c>
      <c r="AD59" s="34" t="s">
        <v>165</v>
      </c>
      <c r="AE59" s="34" t="s">
        <v>165</v>
      </c>
      <c r="AF59" s="34" t="s">
        <v>165</v>
      </c>
      <c r="AG59" s="34" t="s">
        <v>165</v>
      </c>
      <c r="AH59" s="25" t="s">
        <v>1893</v>
      </c>
      <c r="AI59" s="34">
        <v>213.282052</v>
      </c>
      <c r="AJ59" s="63">
        <v>45356</v>
      </c>
      <c r="AK59" s="34"/>
      <c r="AL59" s="34"/>
      <c r="AM59" s="34"/>
      <c r="AN59" s="34"/>
      <c r="AO59" s="63">
        <v>45425</v>
      </c>
      <c r="AP59" s="88"/>
      <c r="AQ59" s="88"/>
      <c r="AR59" s="88"/>
    </row>
    <row r="60" s="8" customFormat="1" ht="297" customHeight="1" spans="1:44">
      <c r="A60" s="25">
        <v>41</v>
      </c>
      <c r="B60" s="31" t="s">
        <v>203</v>
      </c>
      <c r="C60" s="31" t="s">
        <v>1894</v>
      </c>
      <c r="D60" s="351" t="s">
        <v>1895</v>
      </c>
      <c r="E60" s="34">
        <v>395</v>
      </c>
      <c r="F60" s="34">
        <v>395</v>
      </c>
      <c r="G60" s="30">
        <v>229.623342</v>
      </c>
      <c r="H60" s="24">
        <f t="shared" si="1"/>
        <v>0.581324916455696</v>
      </c>
      <c r="I60" s="31" t="s">
        <v>1612</v>
      </c>
      <c r="J60" s="31" t="s">
        <v>1896</v>
      </c>
      <c r="K60" s="311" t="s">
        <v>1897</v>
      </c>
      <c r="L60" s="69" t="s">
        <v>1898</v>
      </c>
      <c r="M60" s="25" t="s">
        <v>1651</v>
      </c>
      <c r="N60" s="34" t="s">
        <v>1329</v>
      </c>
      <c r="O60" s="63">
        <v>45318</v>
      </c>
      <c r="P60" s="25" t="s">
        <v>1899</v>
      </c>
      <c r="Q60" s="34"/>
      <c r="R60" s="34"/>
      <c r="S60" s="87"/>
      <c r="T60" s="34"/>
      <c r="U60" s="26" t="s">
        <v>1900</v>
      </c>
      <c r="V60" s="34"/>
      <c r="W60" s="34"/>
      <c r="X60" s="88"/>
      <c r="Y60" s="34"/>
      <c r="Z60" s="34"/>
      <c r="AA60" s="88"/>
      <c r="AB60" s="34" t="s">
        <v>165</v>
      </c>
      <c r="AC60" s="34" t="s">
        <v>165</v>
      </c>
      <c r="AD60" s="34" t="s">
        <v>165</v>
      </c>
      <c r="AE60" s="34" t="s">
        <v>165</v>
      </c>
      <c r="AF60" s="34" t="s">
        <v>165</v>
      </c>
      <c r="AG60" s="34" t="s">
        <v>165</v>
      </c>
      <c r="AH60" s="25" t="s">
        <v>1471</v>
      </c>
      <c r="AI60" s="34">
        <v>362.46397</v>
      </c>
      <c r="AJ60" s="63">
        <v>45355</v>
      </c>
      <c r="AK60" s="34"/>
      <c r="AL60" s="34"/>
      <c r="AM60" s="34"/>
      <c r="AN60" s="34"/>
      <c r="AO60" s="88"/>
      <c r="AP60" s="88"/>
      <c r="AQ60" s="88"/>
      <c r="AR60" s="34"/>
    </row>
    <row r="61" s="330" customFormat="1" ht="297" customHeight="1" spans="1:49">
      <c r="A61" s="25">
        <v>42</v>
      </c>
      <c r="B61" s="31" t="s">
        <v>270</v>
      </c>
      <c r="C61" s="26" t="s">
        <v>1901</v>
      </c>
      <c r="D61" s="358" t="s">
        <v>1902</v>
      </c>
      <c r="E61" s="34">
        <v>1250</v>
      </c>
      <c r="F61" s="34">
        <v>1250</v>
      </c>
      <c r="G61" s="30">
        <v>347.843408</v>
      </c>
      <c r="H61" s="24">
        <f t="shared" si="1"/>
        <v>0.2782747264</v>
      </c>
      <c r="I61" s="54" t="s">
        <v>190</v>
      </c>
      <c r="J61" s="31" t="s">
        <v>1903</v>
      </c>
      <c r="K61" s="25"/>
      <c r="L61" s="182" t="s">
        <v>1904</v>
      </c>
      <c r="M61" s="25" t="s">
        <v>1651</v>
      </c>
      <c r="N61" s="34" t="s">
        <v>1345</v>
      </c>
      <c r="O61" s="63">
        <v>45328</v>
      </c>
      <c r="P61" s="25" t="s">
        <v>1905</v>
      </c>
      <c r="Q61" s="25" t="s">
        <v>1906</v>
      </c>
      <c r="R61" s="34" t="s">
        <v>165</v>
      </c>
      <c r="S61" s="87" t="s">
        <v>165</v>
      </c>
      <c r="T61" s="34" t="s">
        <v>1345</v>
      </c>
      <c r="U61" s="31" t="s">
        <v>1907</v>
      </c>
      <c r="V61" s="34" t="s">
        <v>165</v>
      </c>
      <c r="W61" s="34" t="s">
        <v>165</v>
      </c>
      <c r="X61" s="34"/>
      <c r="Y61" s="34"/>
      <c r="Z61" s="34"/>
      <c r="AA61" s="88" t="s">
        <v>1882</v>
      </c>
      <c r="AB61" s="63">
        <v>45344</v>
      </c>
      <c r="AC61" s="111" t="s">
        <v>1908</v>
      </c>
      <c r="AD61" s="63">
        <v>45365</v>
      </c>
      <c r="AE61" s="63">
        <v>45369</v>
      </c>
      <c r="AF61" s="103" t="s">
        <v>1909</v>
      </c>
      <c r="AG61" s="34" t="s">
        <v>1910</v>
      </c>
      <c r="AH61" s="25" t="s">
        <v>1911</v>
      </c>
      <c r="AI61" s="34">
        <v>1049.086361</v>
      </c>
      <c r="AJ61" s="63">
        <v>45377</v>
      </c>
      <c r="AK61" s="63">
        <v>45377</v>
      </c>
      <c r="AL61" s="63">
        <v>45526</v>
      </c>
      <c r="AM61" s="63"/>
      <c r="AN61" s="63"/>
      <c r="AO61" s="88"/>
      <c r="AP61" s="88"/>
      <c r="AQ61" s="121"/>
      <c r="AR61" s="121"/>
      <c r="AS61" s="9"/>
      <c r="AV61" s="330">
        <v>149</v>
      </c>
      <c r="AW61" s="420">
        <f>57/AV61</f>
        <v>0.38255033557047</v>
      </c>
    </row>
    <row r="62" s="9" customFormat="1" ht="297" customHeight="1" spans="1:44">
      <c r="A62" s="25">
        <v>43</v>
      </c>
      <c r="B62" s="31" t="s">
        <v>140</v>
      </c>
      <c r="C62" s="26" t="s">
        <v>141</v>
      </c>
      <c r="D62" s="351" t="s">
        <v>1912</v>
      </c>
      <c r="E62" s="34">
        <v>26</v>
      </c>
      <c r="F62" s="34">
        <v>26</v>
      </c>
      <c r="G62" s="30">
        <v>0</v>
      </c>
      <c r="H62" s="24">
        <f t="shared" si="1"/>
        <v>0</v>
      </c>
      <c r="I62" s="33" t="s">
        <v>1913</v>
      </c>
      <c r="J62" s="54" t="s">
        <v>145</v>
      </c>
      <c r="K62" s="25"/>
      <c r="L62" s="64" t="s">
        <v>1914</v>
      </c>
      <c r="M62" s="25" t="s">
        <v>1638</v>
      </c>
      <c r="N62" s="34" t="s">
        <v>1329</v>
      </c>
      <c r="O62" s="34" t="s">
        <v>165</v>
      </c>
      <c r="P62" s="34" t="s">
        <v>165</v>
      </c>
      <c r="Q62" s="34" t="s">
        <v>165</v>
      </c>
      <c r="R62" s="63">
        <v>45358</v>
      </c>
      <c r="S62" s="380" t="s">
        <v>1915</v>
      </c>
      <c r="T62" s="34"/>
      <c r="U62" s="34" t="s">
        <v>165</v>
      </c>
      <c r="V62" s="34"/>
      <c r="W62" s="34"/>
      <c r="X62" s="34"/>
      <c r="Y62" s="34"/>
      <c r="Z62" s="34"/>
      <c r="AA62" s="356" t="s">
        <v>165</v>
      </c>
      <c r="AB62" s="356" t="s">
        <v>165</v>
      </c>
      <c r="AC62" s="356" t="s">
        <v>165</v>
      </c>
      <c r="AD62" s="356" t="s">
        <v>165</v>
      </c>
      <c r="AE62" s="63">
        <v>45397</v>
      </c>
      <c r="AF62" s="407" t="s">
        <v>1916</v>
      </c>
      <c r="AG62" s="769" t="s">
        <v>1917</v>
      </c>
      <c r="AH62" s="25" t="s">
        <v>1918</v>
      </c>
      <c r="AI62" s="34">
        <v>25.97784</v>
      </c>
      <c r="AJ62" s="63">
        <v>45434</v>
      </c>
      <c r="AK62" s="63">
        <v>45434</v>
      </c>
      <c r="AL62" s="63">
        <v>45464</v>
      </c>
      <c r="AM62" s="34"/>
      <c r="AN62" s="34"/>
      <c r="AO62" s="88"/>
      <c r="AP62" s="88"/>
      <c r="AQ62" s="88"/>
      <c r="AR62" s="88"/>
    </row>
    <row r="63" s="9" customFormat="1" ht="297" customHeight="1" spans="1:44">
      <c r="A63" s="25">
        <v>44</v>
      </c>
      <c r="B63" s="31" t="s">
        <v>251</v>
      </c>
      <c r="C63" s="31" t="s">
        <v>1919</v>
      </c>
      <c r="D63" s="347" t="s">
        <v>1920</v>
      </c>
      <c r="E63" s="34">
        <v>83</v>
      </c>
      <c r="F63" s="34">
        <v>83</v>
      </c>
      <c r="G63" s="30">
        <v>61.201556</v>
      </c>
      <c r="H63" s="24">
        <f t="shared" si="1"/>
        <v>0.737368144578313</v>
      </c>
      <c r="I63" s="31" t="s">
        <v>1332</v>
      </c>
      <c r="J63" s="31" t="s">
        <v>1333</v>
      </c>
      <c r="K63" s="25"/>
      <c r="L63" s="25" t="s">
        <v>1921</v>
      </c>
      <c r="M63" s="25" t="s">
        <v>1651</v>
      </c>
      <c r="N63" s="34" t="s">
        <v>1329</v>
      </c>
      <c r="O63" s="63">
        <v>45350</v>
      </c>
      <c r="P63" s="25" t="s">
        <v>1922</v>
      </c>
      <c r="Q63" s="25" t="s">
        <v>1923</v>
      </c>
      <c r="R63" s="34" t="s">
        <v>165</v>
      </c>
      <c r="S63" s="34" t="s">
        <v>165</v>
      </c>
      <c r="T63" s="34" t="s">
        <v>165</v>
      </c>
      <c r="U63" s="34" t="s">
        <v>165</v>
      </c>
      <c r="V63" s="34"/>
      <c r="W63" s="34"/>
      <c r="X63" s="34"/>
      <c r="Y63" s="34"/>
      <c r="Z63" s="34" t="s">
        <v>165</v>
      </c>
      <c r="AA63" s="34" t="s">
        <v>165</v>
      </c>
      <c r="AB63" s="34" t="s">
        <v>165</v>
      </c>
      <c r="AC63" s="34" t="s">
        <v>165</v>
      </c>
      <c r="AD63" s="34" t="s">
        <v>165</v>
      </c>
      <c r="AE63" s="34" t="s">
        <v>165</v>
      </c>
      <c r="AF63" s="34" t="s">
        <v>165</v>
      </c>
      <c r="AG63" s="34" t="s">
        <v>165</v>
      </c>
      <c r="AH63" s="25" t="s">
        <v>1924</v>
      </c>
      <c r="AI63" s="34">
        <v>70.873319</v>
      </c>
      <c r="AJ63" s="63">
        <v>45376</v>
      </c>
      <c r="AK63" s="63">
        <v>45377</v>
      </c>
      <c r="AL63" s="63">
        <v>45446</v>
      </c>
      <c r="AM63" s="63">
        <v>45376</v>
      </c>
      <c r="AN63" s="63">
        <v>45432</v>
      </c>
      <c r="AO63" s="63">
        <v>45433</v>
      </c>
      <c r="AP63" s="63">
        <v>45437</v>
      </c>
      <c r="AQ63" s="88"/>
      <c r="AR63" s="88"/>
    </row>
    <row r="64" s="9" customFormat="1" ht="268" customHeight="1" spans="1:44">
      <c r="A64" s="25">
        <v>45</v>
      </c>
      <c r="B64" s="31" t="s">
        <v>264</v>
      </c>
      <c r="C64" s="54" t="s">
        <v>1925</v>
      </c>
      <c r="D64" s="359" t="s">
        <v>747</v>
      </c>
      <c r="E64" s="34">
        <v>176</v>
      </c>
      <c r="F64" s="34">
        <v>176</v>
      </c>
      <c r="G64" s="30">
        <v>43.3954</v>
      </c>
      <c r="H64" s="24">
        <f t="shared" si="1"/>
        <v>0.246564772727273</v>
      </c>
      <c r="I64" s="33" t="s">
        <v>1926</v>
      </c>
      <c r="J64" s="33" t="s">
        <v>1927</v>
      </c>
      <c r="K64" s="25"/>
      <c r="L64" s="182" t="s">
        <v>1928</v>
      </c>
      <c r="M64" s="25" t="s">
        <v>1651</v>
      </c>
      <c r="N64" s="34" t="s">
        <v>1345</v>
      </c>
      <c r="O64" s="63">
        <v>45389</v>
      </c>
      <c r="P64" s="64" t="s">
        <v>1929</v>
      </c>
      <c r="Q64" s="25" t="s">
        <v>1930</v>
      </c>
      <c r="R64" s="34"/>
      <c r="S64" s="34"/>
      <c r="T64" s="34"/>
      <c r="U64" s="33" t="s">
        <v>1433</v>
      </c>
      <c r="V64" s="34"/>
      <c r="W64" s="34"/>
      <c r="X64" s="34"/>
      <c r="Y64" s="34"/>
      <c r="Z64" s="34"/>
      <c r="AA64" s="64" t="s">
        <v>1931</v>
      </c>
      <c r="AB64" s="63">
        <v>45405</v>
      </c>
      <c r="AC64" s="412" t="s">
        <v>1932</v>
      </c>
      <c r="AD64" s="413">
        <v>45418</v>
      </c>
      <c r="AE64" s="63">
        <v>45419</v>
      </c>
      <c r="AF64" s="414" t="s">
        <v>1933</v>
      </c>
      <c r="AG64" s="34" t="s">
        <v>1934</v>
      </c>
      <c r="AH64" s="229" t="s">
        <v>1935</v>
      </c>
      <c r="AI64" s="34">
        <v>137.959528</v>
      </c>
      <c r="AJ64" s="63">
        <v>45422</v>
      </c>
      <c r="AK64" s="63">
        <v>45427</v>
      </c>
      <c r="AL64" s="63">
        <v>45519</v>
      </c>
      <c r="AM64" s="34"/>
      <c r="AN64" s="34"/>
      <c r="AO64" s="88"/>
      <c r="AP64" s="88"/>
      <c r="AQ64" s="88"/>
      <c r="AR64" s="88"/>
    </row>
    <row r="65" ht="282" customHeight="1" spans="1:44">
      <c r="A65" s="25">
        <v>46</v>
      </c>
      <c r="B65" s="31" t="s">
        <v>257</v>
      </c>
      <c r="C65" s="54" t="s">
        <v>1936</v>
      </c>
      <c r="D65" s="359" t="s">
        <v>1937</v>
      </c>
      <c r="E65" s="34">
        <v>266</v>
      </c>
      <c r="F65" s="34">
        <v>266</v>
      </c>
      <c r="G65" s="30">
        <v>68.4439</v>
      </c>
      <c r="H65" s="24">
        <f t="shared" si="1"/>
        <v>0.257307894736842</v>
      </c>
      <c r="I65" s="33" t="s">
        <v>1938</v>
      </c>
      <c r="J65" s="33" t="s">
        <v>1939</v>
      </c>
      <c r="K65" s="25"/>
      <c r="L65" s="182" t="s">
        <v>1940</v>
      </c>
      <c r="M65" s="25" t="s">
        <v>1651</v>
      </c>
      <c r="N65" s="34" t="s">
        <v>1345</v>
      </c>
      <c r="O65" s="63">
        <v>45385</v>
      </c>
      <c r="P65" s="64" t="s">
        <v>1941</v>
      </c>
      <c r="Q65" s="25" t="s">
        <v>1942</v>
      </c>
      <c r="R65" s="34"/>
      <c r="S65" s="34"/>
      <c r="T65" s="34"/>
      <c r="U65" s="33" t="s">
        <v>1433</v>
      </c>
      <c r="V65" s="34"/>
      <c r="W65" s="34"/>
      <c r="X65" s="34"/>
      <c r="Y65" s="34"/>
      <c r="Z65" s="34"/>
      <c r="AA65" s="64" t="s">
        <v>1931</v>
      </c>
      <c r="AB65" s="63">
        <v>45401</v>
      </c>
      <c r="AC65" s="412" t="s">
        <v>1943</v>
      </c>
      <c r="AD65" s="413">
        <v>45412</v>
      </c>
      <c r="AE65" s="63">
        <v>45419</v>
      </c>
      <c r="AF65" s="421" t="s">
        <v>1944</v>
      </c>
      <c r="AG65" s="34" t="s">
        <v>1945</v>
      </c>
      <c r="AH65" s="229" t="s">
        <v>1946</v>
      </c>
      <c r="AI65" s="34">
        <v>198.75</v>
      </c>
      <c r="AJ65" s="63">
        <v>45420</v>
      </c>
      <c r="AK65" s="63">
        <v>45420</v>
      </c>
      <c r="AL65" s="63">
        <v>45481</v>
      </c>
      <c r="AM65" s="34"/>
      <c r="AN65" s="34"/>
      <c r="AO65" s="88"/>
      <c r="AP65" s="88"/>
      <c r="AQ65" s="88"/>
      <c r="AR65" s="88"/>
    </row>
    <row r="66" ht="297" customHeight="1"/>
  </sheetData>
  <mergeCells count="29">
    <mergeCell ref="A1:AR1"/>
    <mergeCell ref="M2:AP2"/>
    <mergeCell ref="A4:D4"/>
    <mergeCell ref="A2:A3"/>
    <mergeCell ref="A16:A17"/>
    <mergeCell ref="A18:A22"/>
    <mergeCell ref="A41:A46"/>
    <mergeCell ref="A47:A52"/>
    <mergeCell ref="B2:B3"/>
    <mergeCell ref="B16:B17"/>
    <mergeCell ref="B18:B22"/>
    <mergeCell ref="B41:B46"/>
    <mergeCell ref="B47:B52"/>
    <mergeCell ref="C2:C3"/>
    <mergeCell ref="C16:C17"/>
    <mergeCell ref="C18:C22"/>
    <mergeCell ref="C41:C46"/>
    <mergeCell ref="C47:C52"/>
    <mergeCell ref="D2:D3"/>
    <mergeCell ref="E2:E3"/>
    <mergeCell ref="F2:F3"/>
    <mergeCell ref="G2:G3"/>
    <mergeCell ref="H2:H3"/>
    <mergeCell ref="I2:I3"/>
    <mergeCell ref="J2:J3"/>
    <mergeCell ref="K2:K3"/>
    <mergeCell ref="L2:L3"/>
    <mergeCell ref="AQ2:AQ3"/>
    <mergeCell ref="AR2:AR3"/>
  </mergeCells>
  <conditionalFormatting sqref="D7">
    <cfRule type="duplicateValues" dxfId="0" priority="21"/>
  </conditionalFormatting>
  <conditionalFormatting sqref="C15">
    <cfRule type="duplicateValues" dxfId="0" priority="20"/>
  </conditionalFormatting>
  <conditionalFormatting sqref="U15">
    <cfRule type="duplicateValues" dxfId="0" priority="10"/>
  </conditionalFormatting>
  <conditionalFormatting sqref="B27">
    <cfRule type="duplicateValues" dxfId="0" priority="18"/>
  </conditionalFormatting>
  <conditionalFormatting sqref="C27">
    <cfRule type="duplicateValues" dxfId="0" priority="19"/>
  </conditionalFormatting>
  <conditionalFormatting sqref="U55">
    <cfRule type="duplicateValues" dxfId="0" priority="9"/>
  </conditionalFormatting>
  <conditionalFormatting sqref="U56">
    <cfRule type="duplicateValues" dxfId="0" priority="8"/>
  </conditionalFormatting>
  <conditionalFormatting sqref="U57">
    <cfRule type="duplicateValues" dxfId="0" priority="7"/>
  </conditionalFormatting>
  <conditionalFormatting sqref="U58">
    <cfRule type="duplicateValues" dxfId="0" priority="6"/>
  </conditionalFormatting>
  <conditionalFormatting sqref="U59">
    <cfRule type="duplicateValues" dxfId="0" priority="5"/>
  </conditionalFormatting>
  <conditionalFormatting sqref="U60">
    <cfRule type="duplicateValues" dxfId="0" priority="4"/>
  </conditionalFormatting>
  <conditionalFormatting sqref="B61">
    <cfRule type="duplicateValues" dxfId="0" priority="16"/>
  </conditionalFormatting>
  <conditionalFormatting sqref="C61">
    <cfRule type="duplicateValues" dxfId="0" priority="17"/>
  </conditionalFormatting>
  <conditionalFormatting sqref="U61">
    <cfRule type="duplicateValues" dxfId="0" priority="3"/>
  </conditionalFormatting>
  <conditionalFormatting sqref="B62">
    <cfRule type="duplicateValues" dxfId="0" priority="15"/>
  </conditionalFormatting>
  <conditionalFormatting sqref="B63:C63">
    <cfRule type="duplicateValues" dxfId="0" priority="14"/>
  </conditionalFormatting>
  <conditionalFormatting sqref="D63">
    <cfRule type="duplicateValues" dxfId="0" priority="13"/>
  </conditionalFormatting>
  <conditionalFormatting sqref="B64:C64">
    <cfRule type="duplicateValues" dxfId="0" priority="12"/>
  </conditionalFormatting>
  <conditionalFormatting sqref="U64">
    <cfRule type="duplicateValues" dxfId="0" priority="2"/>
  </conditionalFormatting>
  <conditionalFormatting sqref="B65:C65">
    <cfRule type="duplicateValues" dxfId="0" priority="11"/>
  </conditionalFormatting>
  <conditionalFormatting sqref="U65">
    <cfRule type="duplicateValues" dxfId="0" priority="1"/>
  </conditionalFormatting>
  <conditionalFormatting sqref="B55:C60">
    <cfRule type="expression" dxfId="1" priority="22">
      <formula>AND(SUMPRODUCT(IFERROR(1*(($B$55:$C$60&amp;"x")=(B55&amp;"x")),0))&gt;1,NOT(ISBLANK(B55)))</formula>
    </cfRule>
  </conditionalFormatting>
  <hyperlinks>
    <hyperlink ref="S36" r:id="rId1" display="http://www.ccgp-xinjiang.gov.cn/luban/detail?parentId=3661&amp;articleId=Fh+6rMBDXImHtRe+sJg1rg=="/>
    <hyperlink ref="S49" r:id="rId2" display="http://www.ccgp-xinjiang.gov.cn/site/detail?categoryCode=ZcyAnnouncement&amp;parentId=3661&amp;articleId=cADemAaHOP43ibv1x9xOig==&amp;utm=site.site-PC-42169.1045-pc-wsg-mainSearchPage-front.1.be12fad0e66e11eebfda5f4a09d8c66b" tooltip="http://www.ccgp-xinjiang.gov.cn/site/detail?categoryCode=ZcyAnnouncement&amp;parentId=3661&amp;articleId=cADemAaHOP43ibv1x9xOig==&amp;utm=site.site-PC-42169.1045-pc-wsg-mainSearchPage-front.1.be12fad0e66e11eebfda5f4a09d8c66b"/>
    <hyperlink ref="S10" r:id="rId3" display="http://www.ccgp-xinjiang.gov.cn/site/detail?categoryCode=ZcyAnnouncement&amp;parentId=3661&amp;articleId=z/tjAiKQ1V/8UZ93TMMCrg==&amp;utm=site.site-PC-42169.1045-pc-wsg-mainSearchPage-front.1.14e49700bb5a11ee8400872d0f2c803a"/>
    <hyperlink ref="S8" r:id="rId4" display="http://www.ccgp-xinjiang.gov.cn/site/detail?categoryCode=ZcyAnnouncement&amp;parentId=3661&amp;articleId=CM/qTAucAIbSf72+5iSU/w==&amp;utm=site.site-PC-42169.1045-pc-wsg-mainSearchPage-front.2.14e49700bb5a11ee8400872d0f2c803a"/>
    <hyperlink ref="S22" r:id="rId5" display="http://www.ccgp-xinjiang.gov.cn/site/detail?parentId=3661&amp;articleId=VeGLKi8Uv56M/SvgJBCsWA==&amp;utm=site.site-PC-42166.1024-pc-wsg-secondLevelPage-front.19.7df9eea0c0b111eebaac919c595a9b38"/>
    <hyperlink ref="S55" r:id="rId6" display="http://www.ccgp-xinjiang.gov.cn/site/detail?parentId=3661&amp;articleId=gWUcjmk6KWUbNZ6xjqdU3Q==&amp;utm=site.site-PC-42166.1024-pc-wsg-secondLevelPage-front.2.f77e0af0bd9a11ee947d63c19f9e9543" tooltip="http://www.ccgp-xinjiang.gov.cn/site/detail?parentId=3661&amp;articleId=gWUcjmk6KWUbNZ6xjqdU3Q==&amp;utm=site.site-PC-42166.1024-pc-wsg-secondLevelPage-front.2.f77e0af0bd9a11ee947d63c19f9e9543"/>
    <hyperlink ref="S12" r:id="rId7" display="http://www.ccgp-xinjiang.gov.cn/site/detail?parentId=3661&amp;articleId=R84W7gQOmnv5Zeft7pAytg==&amp;utm=site.site-PC-42166.1024-pc-wsg-secondLevelPage-front.3.0c2b02f0bd9b11ee8f004ba04257bcd3"/>
    <hyperlink ref="S57" r:id="rId8"/>
    <hyperlink ref="S58" r:id="rId9" display="http://www.ccgp-xinjiang.gov.cn/luban/detail?parentId=3661&amp;articleId=aMUPgfQe6iZyCUYia8chVA==&amp;utm=app-announcement-front.189f5f89.0.0.95f48d50c41a11eebfe6333df37b0173"/>
    <hyperlink ref="AC10" r:id="rId10" display="http://www.ccgp-xinjiang.gov.cn/site/detail?categoryCode=ZcyAnnouncement&amp;parentId=3661&amp;articleId=2BvWlqyZqdeivf4+XQxDHw==&amp;utm=site.site-PC-42169.1045-pc-wsg-mainSearchPage-front.16.0bf5c6d0e5d711eea6cd0d3b07b580e3" tooltip="http://www.ccgp-xinjiang.gov.cn/site/detail?categoryCode=ZcyAnnouncement&amp;parentId=3661&amp;articleId=2BvWlqyZqdeivf4+XQxDHw==&amp;utm=site.site-PC-42169.1045-pc-wsg-mainSearchPage-front.16.0bf5c6d0e5d711eea6cd0d3b07b580e3"/>
    <hyperlink ref="AC13" r:id="rId11" display="http://www.ggzykashi.cn/jyxx/001008/001008001/20240207/ce78a4cf-c088-4f4d-9100-070704070438.html"/>
    <hyperlink ref="AC19" r:id="rId12" display="http://www.ccgp-xinjiang.gov.cn/site/detail?parentId=3661&amp;articleId=seM9/q52xmpaJEM8nFHEaQ==&amp;utm=site.site-PC-42166.1024-pc-wsg-secondLevelPage-front.1.6f92ce40c70511eeb2234b52cab69d2c"/>
    <hyperlink ref="AC5" r:id="rId13" display="http://www.ggzykashi.cn/jyxx/001001/001001001/20240308/66b1a908-6db9-4e18-bd04-7d8724ff15bd.html" tooltip="http://www.ggzykashi.cn/jyxx/001001/001001001/20240308/66b1a908-6db9-4e18-bd04-7d8724ff15bd.html"/>
    <hyperlink ref="AC8" r:id="rId14" display="http://www.ccgp-xinjiang.gov.cn/site/detail?categoryCode=ZcyAnnouncement&amp;parentId=3661&amp;articleId=I0OytFmue5GiLNq+ZzA4Fw==&amp;utm=site.site-PC-42169.1045-pc-wsg-mainSearchPage-front.2.0bf5c6d0e5d711eea6cd0d3b07b580e3" tooltip="http://www.ccgp-xinjiang.gov.cn/site/detail?categoryCode=ZcyAnnouncement&amp;parentId=3661&amp;articleId=I0OytFmue5GiLNq+ZzA4Fw==&amp;utm=site.site-PC-42169.1045-pc-wsg-mainSearchPage-front.2.0bf5c6d0e5d711eea6cd0d3b07b580e3"/>
    <hyperlink ref="AF8" r:id="rId15" display="http://www.ccgp-xinjiang.gov.cn/site/detail?categoryCode=ZcyAnnouncement&amp;parentId=3661&amp;articleId=hoAR4DPktj4hqQHztnGOFw==&amp;utm=site.site-PC-42169.1045-pc-wsg-mainSearchPage-front.2.0bf5c6d0e5d711eea6cd0d3b07b580e3"/>
    <hyperlink ref="AF9" r:id="rId16" display="http://www.ggzykashi.cn/jyxx/001008/001008004/20240318/a54ea0c4-24df-482b-83e5-c7d381870f82.html"/>
    <hyperlink ref="AC9" r:id="rId17" display="http://www.ggzykashi.cn/jyxx/001008/001008001/20240220/eae81dbe-540f-4572-8547-1e2ea3e99906.html"/>
    <hyperlink ref="AF10" r:id="rId18" display="http://www.ccgp-xinjiang.gov.cn/site/detail?categoryCode=ZcyAnnouncement&amp;parentId=3661&amp;articleId=sFQJ4YPMGIIhY/kVAinnJw==&amp;utm=site.site-PC-42169.1045-pc-wsg-mainSearchPage-front.16.0bf5c6d0e5d711eea6cd0d3b07b580e3"/>
    <hyperlink ref="AF13" r:id="rId19" display="http://www.ggzykashi.cn/jyxx/001008/001008004/20240308/1170c1a9-545a-4464-9957-5186555d764a.html"/>
    <hyperlink ref="AC14" r:id="rId20" display="http://www.ggzykashi.cn/jyxx/001008/001008001/20240206/ad24f3f8-e339-4592-89a3-a2fd88587861.html"/>
    <hyperlink ref="AF14" r:id="rId21" display="http://www.ggzykashi.cn/jyxx/001008/001008004/20240306/fc7f26b4-4931-44d6-83d9-3fee7d9ac5d3.html"/>
    <hyperlink ref="AC16" r:id="rId22" display="http://www.ggzykashi.cn/jyxx/001001/001001001/20240308/6f307c4b-452a-4eac-a398-cb287341af70.html"/>
    <hyperlink ref="AC18" r:id="rId23" display="http://www.ggzykashi.cn/jyxx/001001/001001001/20240229/9e5d74b9-4489-4307-b463-5cbc6417aa8e.html" tooltip="http://www.ggzykashi.cn/jyxx/001001/001001001/20240229/9e5d74b9-4489-4307-b463-5cbc6417aa8e.html"/>
    <hyperlink ref="AF19" r:id="rId24" display="http://www.ccgp-xinjiang.gov.cn/site/detail?parentId=3661&amp;articleId=GS7EZFFcv37uai8pKMo3iA==&amp;utm=site.site-PC-42166.1024-pc-wsg-secondLevelPage-front.11.c4a30930e2ae11ee992cd91aea0a3021"/>
    <hyperlink ref="AC20" r:id="rId25" display="http://www.ggzykashi.cn/jyxx/001001/001001001/20240305/cc5cf207-e12c-4475-9ed0-09c0a5e80c04.html"/>
    <hyperlink ref="AC21" r:id="rId26" display="http://www.ggzykashi.cn/jyxx/001001/001001001/20240229/bc11d416-fd18-4aed-b953-c1aa9dce4979.html"/>
    <hyperlink ref="AC23" r:id="rId27" display="http://www.ggzykashi.cn/jyxx/001001/001001001/20240229/40acfd15-a2ae-43d6-92a0-8518e47b697c.html"/>
    <hyperlink ref="AC24" r:id="rId28" display="http://www.ggzykashi.cn/jyxx/001001/001001001/20240304/a1c1ccb3-848a-4f39-9838-5a4e5f63a18b.html" tooltip="http://www.ggzykashi.cn/jyxx/001001/001001001/20240304/a1c1ccb3-848a-4f39-9838-5a4e5f63a18b.html"/>
    <hyperlink ref="AC26" r:id="rId29" display="http://www.ggzykashi.cn/jyxx/001003/001003001/20240223/21d0b7c8-b028-42e9-abd8-40861a3fcd68.html"/>
    <hyperlink ref="AC28" r:id="rId30" display="http://www.ggzykashi.cn/jyxx/001001/001001001/20240308/6d64a7d0-d853-4bb8-a330-c92047568b20.html"/>
    <hyperlink ref="AC36" r:id="rId31" display="http://www.ccgp-xinjiang.gov.cn/site/detail?parentId=3661&amp;articleId=3GZvaaUebdItwoNjKY4BmA==&amp;utm=site.site-PC-42166.1024-pc-wsg-secondLevelPage-front.17.e0f260c0e40e11eea77619d434d0a1d1"/>
    <hyperlink ref="AC38" r:id="rId32" display="http://www.ggzykashi.cn/jyxx/001008/001008001/20240222/1ab0dfa7-3caf-44b1-917d-b2215972314a.html&#10;http://www.ggzykashi.cn/jyxx/001001/001001001/20240305/8794cc7f-d45e-491b-bdbb-90240e438445.html&#10;http://www.ggzykashi.cn/jyxx/001001/001001001/20240305/b9bc276b-46f2-4d04-9f21-047dfcba4202.html"/>
    <hyperlink ref="AF38" r:id="rId33" display="http://www.ggzykashi.cn/jyxx/001008/001008004/20240318/e83b539b-bc1f-48d8-b8e8-14e1383b3cd3.html" tooltip="http://www.ggzykashi.cn/jyxx/001008/001008004/20240318/e83b539b-bc1f-48d8-b8e8-14e1383b3cd3.html"/>
    <hyperlink ref="AC39" r:id="rId34" display="http://www.ggzykashi.cn/jyxx/001001/001001001/20240229/444cf3dd-b820-473c-a4ee-fe779de77256.html&#10;http://www.ccgp-xinjiang.gov.cn/site/detail?parentId=3661&amp;articleId=i2L4uan/IzWxFdMK3o8aCg==&amp;utm=site.site-PC-42166.1024-pc-wsg-secondLevelPage-front.1.b3680ac0e11f11ee8af3f364c7a7ef60"/>
    <hyperlink ref="AC40" r:id="rId35" display="http://www.ggzykashi.cn/jyx%20x/001002/001002001/20240227/e7fe869f-2452-493d-ac3d-5971a7f593c4.html"/>
    <hyperlink ref="AC41" r:id="rId36" display="http://www.ggzykashi.cn/jyxx/001001/001001001/20240207/81139db7-08ef-4d27-a122-4ca198f792b4.html"/>
    <hyperlink ref="AF41" r:id="rId37" display="http://www.ggzykashi.cn/jyxx/001001/001001004/20240311/328523ea-b859-4ac8-a8c4-46b5118c7f14.html"/>
    <hyperlink ref="AC42" r:id="rId38" display="http://www.ggzykashi.cn/jyxx/001001/001001001/20240207/c93d9ba7-ad79-4b84-baf3-b8b79bdbe90d.html"/>
    <hyperlink ref="AC43" r:id="rId39" display="http://www.ggzykashi.cn/jyxx/001001/001001001/20240208/dc3a26b4-2779-4038-a89a-75341394dfb3.html"/>
    <hyperlink ref="AF43" r:id="rId40" display="http://www.ggzykashi.cn/jyxx/001001/001001003/20240312/55cfb2b5-3c57-4497-8038-f293a2dc61a6.html"/>
    <hyperlink ref="S44" r:id="rId41" display="http://www.ccgp-xinjiang.gov.cn/site/detail?parentId=3661&amp;articleId=Qlmm/4pNtm+uY16BDRqoJQ==&amp;utm=site.site-PC-42166.1024-pc-wsg-secondLevelPage-front.1.655f7e50bb5711ee86cc0d12f0d9ca66"/>
    <hyperlink ref="AC44" r:id="rId42" display="http://www.ggzykashi.cn/jyxx/001001/001001001/20240209/3ede1663-944f-46e5-bf0d-dc995d10094a.html"/>
    <hyperlink ref="AF44" r:id="rId43" display="http://www.ggzykashi.cn/jyxx/001001/001001003/20240311/e0040283-3ae8-4cd7-99af-eae13e15ff53.html"/>
    <hyperlink ref="AC45" r:id="rId44" display="http://www.ggzykashi.cn/jyxx/001001/001001001/20240220/d29e723b-f786-4c42-a845-3246ed526b87.html"/>
    <hyperlink ref="AC46" r:id="rId45" display="http://www.ggzykashi.cn/jyxx/001001/001001001/20240207/df14d8d5-3867-4039-9d5a-d780aa96f668.html"/>
    <hyperlink ref="AF46" r:id="rId46" display="http://www.ggzykashi.cn/jyxx/001001/001001004/20240308/77bbff58-282d-4ed6-b905-56cb329e23a1.html"/>
    <hyperlink ref="S47" r:id="rId47" display="http://www.ccgp-xinjiang.gov.cn/site/detail?parentId=3661&amp;articleId=zEbiQpMeSh6Ct5mNqLqAIQ==&amp;utm=site.site-PC-42166.1024-pc-wsg-secondLevelPage-front.1.72cc2f00c0bd11eeb36aab028ea6f0fd"/>
    <hyperlink ref="S50" r:id="rId8" display="https://www.zcygov.cn/pandora-index/#/purchase-intention/detail?id=34076" tooltip="https://www.zcygov.cn/pandora-index/#/purchase-intention/detail?id=34076"/>
    <hyperlink ref="S51" r:id="rId48" display="http://www.ccgp-xinjiang.gov.cn/site/detail?parentId=3661&amp;articleId=XhebiWW50eW7bVUVn0wT5g==&amp;utm=site.site-PC-42166.1024-pc-wsg-secondLevelPage-front.11.5d5d8e40c3ea11ee9032ffc50de9f0c8"/>
    <hyperlink ref="AC51" r:id="rId49" display="http://www.ccgp-xinjiang.gov.cn/site/detail?parentId=3661&amp;articleId=mUAMfCpeIWdeS0fbqZn5Ow==&amp;utm=site.site-PC-42166.1024-pc-wsg-secondLevelPage-front.2.dbf8b880d77511eebfe5934cfea4f326"/>
    <hyperlink ref="AF51" r:id="rId50" display="http://www.ccgp-xinjiang.gov.cn/site/detail?parentId=3661&amp;articleId=2cHW/Uc1W9I6TD8dHBPE1w==&amp;utm=site.site-PC-42166.1024-pc-wsg-secondLevelPage-front.7.06f44b70e04611eeaa51c9085b697f7a" tooltip="http://www.ccgp-xinjiang.gov.cn/site/detail?parentId=3661&amp;articleId=2cHW/Uc1W9I6TD8dHBPE1w==&amp;utm=site.site-PC-42166.1024-pc-wsg-secondLevelPage-front.7.06f44b70e04611eeaa51c9085b697f7a"/>
    <hyperlink ref="S52" r:id="rId51" display="/"/>
    <hyperlink ref="AF53" r:id="rId52" display="http://www.ccgp-xinjiang.gov.cn/site/detail?categoryCode=ZcyAnnouncement&amp;parentId=3661&amp;articleId=sB/K4hoE91LKyPXJfCDbjw==&amp;utm=site.site-PC-42169.1045-pc-wsg-mainSearchPage-front.1.b5584d20e67111eebefe57c9b576752c"/>
    <hyperlink ref="AC53" r:id="rId53" display="http://www.ccgp-xinjiang.gov.cn/site/detail?categoryCode=ZcyAnnouncement&amp;parentId=3661&amp;articleId=tBlP6MJL4BPqmA/HK08aGQ==&amp;utm=site.site-PC-42169.1045-pc-wsg-mainSearchPage-front.1.b5584d20e67111eebefe57c9b576752c"/>
    <hyperlink ref="S53" r:id="rId54" display="http://www.ccgp-xinjiang.gov.cn/luban/detail?parentId=3661&amp;articleId=v0336FkGXB3P/edchcqOPg==&amp;utm=app-announcement-front.189f5f89.0.0.95f48d50c41a11eebfe6333df37b0173"/>
    <hyperlink ref="AC58" r:id="rId55" display="http://www.ccgp-xinjiang.gov.cn/site/detail?categoryCode=ZcyAnnouncement&amp;parentId=3661&amp;articleId=7DW9rmF0H++H75GbZzohvA==&amp;utm=site.site-PC-42169.1045-pc-wsg-mainSearchPage-front.2.7fa32590e67311ee8f1ed3573423d396"/>
    <hyperlink ref="AF58" r:id="rId56" display="http://www.ccgp-xinjiang.gov.cn/site/detail?categoryCode=ZcyAnnouncement&amp;parentId=3661&amp;articleId=JIci9WtvN2kcJwwgzyQLGg==&amp;utm=site.site-PC-42169.1045-pc-wsg-mainSearchPage-front.2.7fa32590e67311ee8f1ed3573423d396"/>
    <hyperlink ref="AF61" r:id="rId57" display="http://www.ggzykashi.cn/jyxx/001003/001003004/20240318/9cb0a75f-925b-4e16-857e-07e05ecae61e.html"/>
    <hyperlink ref="AC61" r:id="rId58" display="http://www.ggzykashi.cn/jyxx/001003/001003001/20240222/cfa80234-26f4-4b15-b6a7-24c25e40c79a.html"/>
    <hyperlink ref="S62" r:id="rId59" display="http://www.ccgp-xinjiang.gov.cn/site/detail?categoryCode=ZcyAnnouncement&amp;parentId=3661&amp;articleId=znx+TTX3uzbtRlY2rXYdXw==&amp;utm=site.site-PC-42169.1045-pc-wsg-mainSearchPage-front.16.7fa32590e67311ee8f1ed3573423d396"/>
    <hyperlink ref="AC22" r:id="rId60" display="http://www.ccgp-xinjiang.gov.cn/site/detail?categoryCode=ZcyAnnouncement&amp;parentId=3661&amp;articleId=kPIcWMagf7DDG3ZYSwrQpA==&amp;utm=site.site-PC-42169.1045-pc-wsg-mainSearchPage-front.46.7fa32590e67311ee8f1ed3573423d396"/>
    <hyperlink ref="S48" r:id="rId61" display="http://www.ccgp-xinjiang.gov.cn/site/detail?parentId=3661&amp;articleId=UCmXdI34GrRL+UFGITJmWQ==&amp;utm=site.site-PC-42166.1024-pc-wsg-secondLevelPage-front.3.7cd53870d13e11eea1be259a46221578"/>
    <hyperlink ref="AF18" r:id="rId62" display="http://www.ggzykashi.cn/jyxx/001001/001001004/20240329/c71cf2c7-1a8c-403f-a1f5-7ba38b3eafd3.html" tooltip="http://www.ggzykashi.cn/jyxx/001001/001001004/20240329/c71cf2c7-1a8c-403f-a1f5-7ba38b3eafd3.html"/>
    <hyperlink ref="AF26" r:id="rId63" display="http://www.ggzykashi.cn/jyxx/001003/001003004/20240323/37b573dc-1c2c-489e-a1e4-3a2fcf1f497c.html"/>
    <hyperlink ref="AF21" r:id="rId64" display="http://www.ggzykashi.cn/jyxx/001001/001001004/20240401/3dac34fc-4730-4412-b78b-c7864e8ae3b2.html" tooltip="http://www.ggzykashi.cn/jyxx/001001/001001004/20240401/3dac34fc-4730-4412-b78b-c7864e8ae3b2.html"/>
    <hyperlink ref="AF45" r:id="rId65" display="http://www.ggzykashi.cn/jyxx/001001/001001004/20240325/0cb7288d-628a-45ed-95d9-f5dc7301b8e6.html"/>
    <hyperlink ref="AF23" r:id="rId66" display="http://www.ggzykashi.cn/jyxx/001001/001001004/20240329/a313d3b6-df86-4d0d-af65-5bd1c1e9319f.html" tooltip="http://www.ggzykashi.cn/jyxx/001001/001001004/20240329/a313d3b6-df86-4d0d-af65-5bd1c1e9319f.html"/>
    <hyperlink ref="AF40" r:id="rId67" display="http://www.ggzykashi.cn/jyxx/001002/001002004/20240326/02e6000b-f25a-499f-98b5-6598bb7f5d77.html&#10;http://www.ggzykashi.cn/jyxx/001002/001002004/20240326/d016b78f-711c-4adb-8542-896ce8b4263f.html&#10;http://www.ggzykashi.cn/jyxx/001002/001002004/20240326/10601998-f889-4356-b5d4-70de3a60257d.html&#10;http://www.ggzykashi.cn/jyxx/001002/001002004/20240326/006c5005-1b00-4420-aa14-5297e1c1f13f.html"/>
    <hyperlink ref="AF20" r:id="rId68" display="http://www.ggzykashi.cn/jyxx/001001/001001006/20240327/4c0f4ea9-a045-43f5-b26d-85ff1b2f9b29.html"/>
    <hyperlink ref="AF39" r:id="rId69" display="http://www.ggzykashi.cn/jyxx/001001/001001004/20240329/afcd35e9-f18d-4cbb-91f9-d77cbb187080.html&#10;http://www.ccgp-xinjiang.gov.cn/site/detail?categoryCode=ZcyAnnouncement&amp;parentId=3661&amp;articleId=goReAxKBICxJKR8vdscINg==&amp;utm=site.site-PC-42169.1045-pc-wsg-mainSearchPage-front.60.50df8f90f0a611ee825a23a7a25601cf"/>
    <hyperlink ref="AF28" r:id="rId70" display="http://www.ggzykashi.cn/jyxx/001001/001001004/20240415/1439ba66-190b-4057-87ed-441ffd9c5f7d.html&#10;http://www.ggzykashi.cn/jyxx/001001/001001004/20240415/c8082415-f63c-46f5-8432-9b9a8a27ca43.html" tooltip="http://www.ggzykashi.cn/jyxx/001001/001001004/20240415/1439ba66-190b-4057-87ed-441ffd9c5f7d.html"/>
    <hyperlink ref="AF36" r:id="rId71" display="http://www.ccgp-xinjiang.gov.cn/site/detail?categoryCode=ZcyAnnouncement&amp;parentId=3661&amp;articleId=BVCcyXNDalzD0kzGOhcCPw==&amp;utm=site.site-PC-42169.1045-pc-wsg-mainSearchPage-front.1.f53a34e0f55211eebe42370088056eee" tooltip="http://www.ccgp-xinjiang.gov.cn/site/detail?categoryCode=ZcyAnnouncement&amp;parentId=3661&amp;articleId=BVCcyXNDalzD0kzGOhcCPw==&amp;utm=site.site-PC-42169.1045-pc-wsg-mainSearchPage-front.1.f53a34e0f55211eebe42370088056eee"/>
    <hyperlink ref="AF37" r:id="rId72" display="http://www.ggzykashi.cn/jyxx/001001/001001004/20240407/1aacabaa-2556-4a4a-9c48-71f5aa056e8b.html&#10;http://www.ggzykashi.cn/jyxx/001001/001001004/20240407/a42814b0-4b68-4df6-9c88-aa35646f35c7.html"/>
    <hyperlink ref="AF24" r:id="rId73" display="http://www.ggzykashi.cn/jyxx/001001/001001004/20240407/c7b33bed-41b7-4622-bf5a-0579185e1792.html"/>
    <hyperlink ref="AF16" r:id="rId74" display="http://www.ggzykashi.cn/jyxx/001001/001001004/20240411/830ce286-9f68-4c60-bfc5-06bd98c71d3d.html" tooltip="http://www.ggzykashi.cn/jyxx/001001/001001004/20240411/830ce286-9f68-4c60-bfc5-06bd98c71d3d.html"/>
    <hyperlink ref="AF22" r:id="rId75" display="http://www.ccgp-xinjiang.gov.cn/site/detail?categoryCode=ZcyAnnouncement&amp;parentId=3661&amp;articleId=j5LJ2hD2hxUHZxtsgcDXZQ==&amp;utm=site.site-PC-42169.1045-pc-wsg-mainSearchPage-front.4.552c6120f65c11eeb6286d59a880f591"/>
    <hyperlink ref="AF5" r:id="rId76" display="http://www.ggzykashi.cn/jyxx/001001/001001004/20240415/b6180ff1-77d7-420f-823f-86290e8c91d8.html" tooltip="http://www.ggzykashi.cn/jyxx/001001/001001004/20240415/b6180ff1-77d7-420f-823f-86290e8c91d8.html"/>
    <hyperlink ref="AC65" r:id="rId77" display="http://www.ccgp-xinjiang.gov.cn/site/detail?categoryCode=ZcyAnnouncement&amp;parentId=3661&amp;articleId=yknJ6CpDsEv203nvkldZxQ==&amp;utm=site.site-PC-42169.1045-pc-wsg-mainSearchPage-front.1.a376a4a0005011efbfc297e668ff4278"/>
    <hyperlink ref="AC15" r:id="rId78" display="http://www.ggzykashi.cn/jyxx/001008/001008001/20240422/75abf223-3f08-4133-a925-23424e4b6060.html"/>
    <hyperlink ref="AC25" r:id="rId79" display="http://www.ggzykashi.cn/jyxx/001003/001003001/20240423/ab1cb6d1-d442-4070-b0bc-17b95cb914c9.html"/>
    <hyperlink ref="AC64" r:id="rId80" display="http://www.ccgp-xinjiang.gov.cn/site/detail?parentId=3661&amp;articleId=ffRfTcxVYPR9NBPIXT2eIA==&amp;utm=site.site-PC-42166.1024-pc-wsg-secondLevelPage-front.1.b2551b10015311ef9b2eef55c9c70f39"/>
    <hyperlink ref="AC29" r:id="rId81" display="http://www.ggzykashi.cn/jyxx/001001/001001001/20240425/8c58f8f6-4b36-49f0-bb53-9297656e1e74.html" tooltip="http://www.ggzykashi.cn/jyxx/001001/001001001/20240425/8c58f8f6-4b36-49f0-bb53-9297656e1e74.html"/>
    <hyperlink ref="AF48" r:id="rId82" display="http://www.ccgp-xinjiang.gov.cn/site/detail?categoryCode=ZcyAnnouncement&amp;parentId=3661&amp;articleId=A3s2DD8153KTihrjj7xB4w==&amp;utm=site.site-PC-42169.1045-pc-wsg-mainSearchPage-front.1.a0dba40003a911ef8652cfecacc698a0&#10;http://www.ccgp-xinjiang.gov.cn/site/detail?categoryCode=ZcyAnnouncement&amp;parentId=3661&amp;articleId=POcd0Z811H9ZxuAO5zS2pw==&amp;utm=site.site-PC-42169.1045-pc-wsg-mainSearchPage-front.16.a0dba40003a911ef8652cfecacc698a0"/>
    <hyperlink ref="AC27" r:id="rId83" display="http://www.ggzykashi.cn/jyxx/001001/001001001/20240426/a335cbd4-06e2-436f-abe1-a9342c5aa7ba.html"/>
    <hyperlink ref="AF15" r:id="rId84" display="http://www.ggzykashi.cn/jyxx/001008/001008004/20240520/f9013d11-f9aa-41a0-978b-882b1ec873b6.html" tooltip="http://www.ggzykashi.cn/jyxx/001008/001008004/20240520/f9013d11-f9aa-41a0-978b-882b1ec873b6.html"/>
    <hyperlink ref="AF25" r:id="rId85" display="http://www.ggzykashi.cn/jyxx/001003/001003004/20240517/0e278d35-d45d-46d0-9dad-9795ac34756c.html" tooltip="http://www.ggzykashi.cn/jyxx/001003/001003004/20240517/0e278d35-d45d-46d0-9dad-9795ac34756c.html"/>
    <hyperlink ref="AF64" r:id="rId86" display="http://www.ccgp-xinjiang.gov.cn/site/detail?categoryCode=ZcyAnnouncement&amp;parentId=3661&amp;articleId=79viIo8x4Jae+4xLA83uCQ==&amp;utm=site.site-PC-42169.1045-pc-wsg-mainSearchPage-front.1.2f86e9e015a611ef993ce13b0ac0bc0a"/>
    <hyperlink ref="AF65" r:id="rId87" display="http://www.ccgp-xinjiang.gov.cn/site/detail?categoryCode=ZcyAnnouncement&amp;parentId=3661&amp;articleId=nVcYLB+8+9eMtKlwOfXE6Q==&amp;utm=site.site-PC-42169.1045-pc-wsg-mainSearchPage-front.16.2f86e9e015a611ef993ce13b0ac0bc0a"/>
    <hyperlink ref="AF29" r:id="rId88" display="http://www.ggzykashi.cn/jyxx/001001/001001004/20240523/94a25ddc-114f-4489-8ca7-87fc4285c349.html" tooltip="http://www.ggzykashi.cn/jyxx/001001/001001004/20240523/94a25ddc-114f-4489-8ca7-87fc4285c349.html"/>
    <hyperlink ref="AF62" r:id="rId89" display="http://www.ccgp-xinjiang.gov.cn/site/detail?categoryCode=ZcyAnnouncement&amp;parentId=3661&amp;articleId=EBMrvwXpbvwGUHO4h0SX6A==&amp;utm=site.site-PC-42169.1045-pc-wsg-mainSearchPage-front.6.1e82e24019af11ef9433ff95c41b1833"/>
    <hyperlink ref="AF27" r:id="rId90" display="http://www.ggzykashi.cn/jyxx/001001/001001004/20240526/4d6d1a1b-29df-46e6-8663-9455fbaaf453.html"/>
  </hyperlinks>
  <pageMargins left="0.314583333333333" right="0.196527777777778" top="0.393055555555556" bottom="0.0784722222222222" header="0.393055555555556" footer="0.314583333333333"/>
  <pageSetup paperSize="8" scale="22" fitToHeight="0" orientation="landscape" horizontalDpi="600"/>
  <headerFooter/>
  <ignoredErrors>
    <ignoredError sqref="AG47 AG5"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3"/>
  <sheetViews>
    <sheetView zoomScale="30" zoomScaleNormal="30" workbookViewId="0">
      <pane ySplit="3" topLeftCell="A9"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4" width="39.2592592592593" style="11" customWidth="1"/>
    <col min="5" max="5" width="39.2592592592593" style="11" hidden="1" customWidth="1"/>
    <col min="6" max="7" width="39.2592592592593" style="11" customWidth="1"/>
    <col min="8" max="8" width="37.5" style="11" customWidth="1"/>
    <col min="9" max="9" width="31.8518518518519" style="11" customWidth="1"/>
    <col min="10" max="10" width="24.2777777777778" style="11" customWidth="1"/>
    <col min="11" max="11" width="28.8888888888889" style="11" customWidth="1"/>
    <col min="12" max="12" width="33.7037037037037" style="11" customWidth="1"/>
    <col min="13" max="13" width="83.3333333333333" style="10" customWidth="1"/>
    <col min="14" max="15" width="44.4444444444444" style="10" customWidth="1"/>
    <col min="16" max="16" width="55.1851851851852" style="10" customWidth="1"/>
    <col min="17" max="17" width="34.4444444444444" style="188" hidden="1" customWidth="1"/>
    <col min="18" max="20" width="34.4444444444444" style="9" hidden="1" customWidth="1"/>
    <col min="21" max="34" width="10" style="9" hidden="1" customWidth="1"/>
    <col min="35" max="16384" width="10" style="9"/>
  </cols>
  <sheetData>
    <row r="1" s="4" customFormat="1" ht="139" customHeight="1" spans="1:17">
      <c r="A1" s="13" t="s">
        <v>1947</v>
      </c>
      <c r="B1" s="13"/>
      <c r="C1" s="13"/>
      <c r="D1" s="13"/>
      <c r="E1" s="13"/>
      <c r="F1" s="13"/>
      <c r="G1" s="13"/>
      <c r="H1" s="13"/>
      <c r="I1" s="13"/>
      <c r="J1" s="13"/>
      <c r="K1" s="13"/>
      <c r="L1" s="13"/>
      <c r="M1" s="13"/>
      <c r="N1" s="13"/>
      <c r="O1" s="13"/>
      <c r="P1" s="247"/>
      <c r="Q1" s="10"/>
    </row>
    <row r="2" s="4" customFormat="1" ht="108" customHeight="1" spans="1:17">
      <c r="A2" s="189" t="s">
        <v>1</v>
      </c>
      <c r="B2" s="190" t="s">
        <v>13</v>
      </c>
      <c r="C2" s="166" t="s">
        <v>1263</v>
      </c>
      <c r="D2" s="190" t="s">
        <v>1948</v>
      </c>
      <c r="E2" s="191" t="s">
        <v>1949</v>
      </c>
      <c r="F2" s="191" t="s">
        <v>1950</v>
      </c>
      <c r="G2" s="191" t="s">
        <v>1951</v>
      </c>
      <c r="H2" s="191" t="s">
        <v>1952</v>
      </c>
      <c r="I2" s="191" t="s">
        <v>1953</v>
      </c>
      <c r="J2" s="191" t="s">
        <v>1954</v>
      </c>
      <c r="K2" s="191" t="s">
        <v>1955</v>
      </c>
      <c r="L2" s="191" t="s">
        <v>1956</v>
      </c>
      <c r="M2" s="190" t="s">
        <v>1957</v>
      </c>
      <c r="N2" s="205" t="s">
        <v>1958</v>
      </c>
      <c r="O2" s="206"/>
      <c r="P2" s="207"/>
      <c r="Q2" s="267" t="s">
        <v>17</v>
      </c>
    </row>
    <row r="3" s="4" customFormat="1" ht="218" customHeight="1" spans="1:17">
      <c r="A3" s="192"/>
      <c r="B3" s="193"/>
      <c r="C3" s="169"/>
      <c r="D3" s="193"/>
      <c r="E3" s="194"/>
      <c r="F3" s="194"/>
      <c r="G3" s="194"/>
      <c r="H3" s="195"/>
      <c r="I3" s="195"/>
      <c r="J3" s="195"/>
      <c r="K3" s="194"/>
      <c r="L3" s="194"/>
      <c r="M3" s="193"/>
      <c r="N3" s="191" t="s">
        <v>1959</v>
      </c>
      <c r="O3" s="191" t="s">
        <v>1960</v>
      </c>
      <c r="P3" s="191" t="s">
        <v>1961</v>
      </c>
      <c r="Q3" s="267"/>
    </row>
    <row r="4" s="5" customFormat="1" ht="96" customHeight="1" spans="1:17">
      <c r="A4" s="196" t="s">
        <v>18</v>
      </c>
      <c r="B4" s="197"/>
      <c r="C4" s="198"/>
      <c r="D4" s="56">
        <f t="shared" ref="D4:I4" si="0">SUM(D9,D14,D19,D24,D29,D33,D37,D42,D48,D49,D52,D55,D58,D61,D64,D67,D71,D74,D75,D76,D77,D78,D79,D80,D81,D82)</f>
        <v>55386.731</v>
      </c>
      <c r="E4" s="56">
        <f t="shared" si="0"/>
        <v>35400.772591</v>
      </c>
      <c r="F4" s="56">
        <f t="shared" si="0"/>
        <v>33308.993018</v>
      </c>
      <c r="G4" s="56">
        <f t="shared" si="0"/>
        <v>2554.45</v>
      </c>
      <c r="H4" s="56">
        <f t="shared" si="0"/>
        <v>45154</v>
      </c>
      <c r="I4" s="56">
        <f t="shared" si="0"/>
        <v>7145.773494</v>
      </c>
      <c r="J4" s="180">
        <f>I4/H4</f>
        <v>0.158253388271249</v>
      </c>
      <c r="K4" s="56"/>
      <c r="L4" s="56">
        <f>SUM(L9,L14,L19,L24,L29,L33,L37,L42,L48,L49,L52,L55,L58,L61,L64,L67,L71,L74,L75,L76,L77,L78,L79,L80,L81,L82)</f>
        <v>1727.602289</v>
      </c>
      <c r="M4" s="180"/>
      <c r="N4" s="56">
        <f t="shared" ref="K4:P4" si="1">SUM(N9,N14,N19,N24,N29,N33,N37,N42,N48,N49,N52,N55,N58,N61,N64,N67,N71,N74,N75,N76,N77,N78,N79,N80,N81,N82)</f>
        <v>3062.831372</v>
      </c>
      <c r="O4" s="56">
        <f t="shared" si="1"/>
        <v>3543.187172</v>
      </c>
      <c r="P4" s="56">
        <f t="shared" si="1"/>
        <v>6606.018544</v>
      </c>
      <c r="Q4" s="49"/>
    </row>
    <row r="5" s="7" customFormat="1" ht="146" customHeight="1" spans="1:17">
      <c r="A5" s="25">
        <v>1</v>
      </c>
      <c r="B5" s="54" t="s">
        <v>205</v>
      </c>
      <c r="C5" s="31" t="s">
        <v>1336</v>
      </c>
      <c r="D5" s="199">
        <v>155</v>
      </c>
      <c r="E5" s="199">
        <v>131.067155</v>
      </c>
      <c r="F5" s="199">
        <v>130.084723</v>
      </c>
      <c r="G5" s="199">
        <v>15.1</v>
      </c>
      <c r="H5" s="200">
        <v>140</v>
      </c>
      <c r="I5" s="30">
        <v>44.580917</v>
      </c>
      <c r="J5" s="24">
        <f t="shared" ref="J5:J14" si="2">SUM(I5:I5)/SUM(H5:H5)</f>
        <v>0.318435121428571</v>
      </c>
      <c r="K5" s="24">
        <v>0.3</v>
      </c>
      <c r="L5" s="251">
        <f t="shared" ref="L5:L8" si="3">H5-F5-G5</f>
        <v>-5.184723</v>
      </c>
      <c r="M5" s="210" t="s">
        <v>1962</v>
      </c>
      <c r="N5" s="209"/>
      <c r="O5" s="209"/>
      <c r="P5" s="209"/>
      <c r="Q5" s="252"/>
    </row>
    <row r="6" s="7" customFormat="1" ht="152" customHeight="1" spans="1:17">
      <c r="A6" s="25">
        <v>2</v>
      </c>
      <c r="B6" s="26" t="s">
        <v>205</v>
      </c>
      <c r="C6" s="26" t="s">
        <v>1963</v>
      </c>
      <c r="D6" s="199">
        <v>720</v>
      </c>
      <c r="E6" s="199">
        <v>612.761927</v>
      </c>
      <c r="F6" s="199">
        <v>577.625505</v>
      </c>
      <c r="G6" s="199">
        <v>53</v>
      </c>
      <c r="H6" s="199">
        <v>654.7</v>
      </c>
      <c r="I6" s="30">
        <v>195.787752</v>
      </c>
      <c r="J6" s="24">
        <f t="shared" si="2"/>
        <v>0.29904956774095</v>
      </c>
      <c r="K6" s="24">
        <v>0.3</v>
      </c>
      <c r="L6" s="251">
        <f t="shared" si="3"/>
        <v>24.0744950000001</v>
      </c>
      <c r="M6" s="208" t="s">
        <v>1964</v>
      </c>
      <c r="N6" s="209"/>
      <c r="O6" s="211"/>
      <c r="P6" s="209"/>
      <c r="Q6" s="252"/>
    </row>
    <row r="7" s="7" customFormat="1" ht="146" customHeight="1" spans="1:17">
      <c r="A7" s="25">
        <v>3</v>
      </c>
      <c r="B7" s="26" t="s">
        <v>205</v>
      </c>
      <c r="C7" s="31" t="s">
        <v>1965</v>
      </c>
      <c r="D7" s="30">
        <v>71.4</v>
      </c>
      <c r="E7" s="30">
        <v>58.369772</v>
      </c>
      <c r="F7" s="30">
        <v>57.555959</v>
      </c>
      <c r="G7" s="30">
        <v>5.72</v>
      </c>
      <c r="H7" s="30">
        <v>71.4</v>
      </c>
      <c r="I7" s="30">
        <v>48.649368</v>
      </c>
      <c r="J7" s="24">
        <f t="shared" si="2"/>
        <v>0.681363697478992</v>
      </c>
      <c r="K7" s="24">
        <v>0.8</v>
      </c>
      <c r="L7" s="251">
        <f t="shared" si="3"/>
        <v>8.12404100000001</v>
      </c>
      <c r="M7" s="210" t="s">
        <v>1966</v>
      </c>
      <c r="N7" s="209"/>
      <c r="O7" s="209"/>
      <c r="P7" s="209"/>
      <c r="Q7" s="252"/>
    </row>
    <row r="8" s="7" customFormat="1" ht="178" customHeight="1" spans="1:17">
      <c r="A8" s="25">
        <v>4</v>
      </c>
      <c r="B8" s="26" t="s">
        <v>205</v>
      </c>
      <c r="C8" s="26" t="s">
        <v>1967</v>
      </c>
      <c r="D8" s="30">
        <v>600</v>
      </c>
      <c r="E8" s="30">
        <v>526.911019</v>
      </c>
      <c r="F8" s="30">
        <v>481.270831</v>
      </c>
      <c r="G8" s="30">
        <v>41.4</v>
      </c>
      <c r="H8" s="30">
        <v>550.03</v>
      </c>
      <c r="I8" s="30">
        <v>310.8308</v>
      </c>
      <c r="J8" s="24">
        <f t="shared" si="2"/>
        <v>0.565116084577205</v>
      </c>
      <c r="K8" s="24">
        <v>0.6</v>
      </c>
      <c r="L8" s="23">
        <f t="shared" si="3"/>
        <v>27.359169</v>
      </c>
      <c r="M8" s="230" t="s">
        <v>1968</v>
      </c>
      <c r="N8" s="211"/>
      <c r="O8" s="209"/>
      <c r="P8" s="209"/>
      <c r="Q8" s="252"/>
    </row>
    <row r="9" s="7" customFormat="1" ht="120" customHeight="1" spans="1:17">
      <c r="A9" s="201" t="s">
        <v>22</v>
      </c>
      <c r="B9" s="174"/>
      <c r="C9" s="175"/>
      <c r="D9" s="202">
        <f t="shared" ref="D9:I9" si="4">SUM(D5:D8)</f>
        <v>1546.4</v>
      </c>
      <c r="E9" s="202">
        <f t="shared" si="4"/>
        <v>1329.109873</v>
      </c>
      <c r="F9" s="202">
        <f t="shared" si="4"/>
        <v>1246.537018</v>
      </c>
      <c r="G9" s="202">
        <f t="shared" si="4"/>
        <v>115.22</v>
      </c>
      <c r="H9" s="202">
        <f t="shared" si="4"/>
        <v>1416.13</v>
      </c>
      <c r="I9" s="202">
        <f t="shared" si="4"/>
        <v>599.848837</v>
      </c>
      <c r="J9" s="180">
        <f t="shared" si="2"/>
        <v>0.423583171742707</v>
      </c>
      <c r="K9" s="212"/>
      <c r="L9" s="212">
        <f t="shared" ref="L9:O9" si="5">SUM(L5:L8)</f>
        <v>54.3729820000001</v>
      </c>
      <c r="M9" s="213"/>
      <c r="N9" s="214">
        <f t="shared" si="5"/>
        <v>0</v>
      </c>
      <c r="O9" s="214">
        <f t="shared" si="5"/>
        <v>0</v>
      </c>
      <c r="P9" s="215">
        <f t="shared" ref="P5:P13" si="6">SUM(N9:O9)</f>
        <v>0</v>
      </c>
      <c r="Q9" s="252"/>
    </row>
    <row r="10" s="7" customFormat="1" ht="282" customHeight="1" spans="1:17">
      <c r="A10" s="25">
        <v>5</v>
      </c>
      <c r="B10" s="54" t="s">
        <v>181</v>
      </c>
      <c r="C10" s="26" t="s">
        <v>1352</v>
      </c>
      <c r="D10" s="33">
        <v>530</v>
      </c>
      <c r="E10" s="94">
        <v>457.968082</v>
      </c>
      <c r="F10" s="34">
        <v>446.21653</v>
      </c>
      <c r="G10" s="33">
        <v>32.5</v>
      </c>
      <c r="H10" s="29">
        <v>420</v>
      </c>
      <c r="I10" s="34">
        <v>148.346759</v>
      </c>
      <c r="J10" s="24">
        <f t="shared" si="2"/>
        <v>0.353206569047619</v>
      </c>
      <c r="K10" s="24">
        <v>0.3</v>
      </c>
      <c r="L10" s="23">
        <f>H10-F10-G10</f>
        <v>-58.71653</v>
      </c>
      <c r="M10" s="210" t="s">
        <v>1969</v>
      </c>
      <c r="N10" s="209"/>
      <c r="O10" s="211"/>
      <c r="P10" s="209">
        <f t="shared" si="6"/>
        <v>0</v>
      </c>
      <c r="Q10" s="276"/>
    </row>
    <row r="11" s="7" customFormat="1" ht="156" customHeight="1" spans="1:17">
      <c r="A11" s="25">
        <v>6</v>
      </c>
      <c r="B11" s="26" t="s">
        <v>181</v>
      </c>
      <c r="C11" s="26" t="s">
        <v>1970</v>
      </c>
      <c r="D11" s="31">
        <v>264</v>
      </c>
      <c r="E11" s="94">
        <v>243.982783</v>
      </c>
      <c r="F11" s="34">
        <v>226.904</v>
      </c>
      <c r="G11" s="31">
        <v>16.63</v>
      </c>
      <c r="H11" s="31">
        <v>247.33</v>
      </c>
      <c r="I11" s="34">
        <v>122.5238</v>
      </c>
      <c r="J11" s="24">
        <f t="shared" si="2"/>
        <v>0.495385921643149</v>
      </c>
      <c r="K11" s="216">
        <v>0.5</v>
      </c>
      <c r="L11" s="23">
        <f t="shared" ref="L10:L13" si="7">H11-F11-G11</f>
        <v>3.79600000000002</v>
      </c>
      <c r="M11" s="210" t="s">
        <v>1971</v>
      </c>
      <c r="N11" s="209"/>
      <c r="O11" s="209"/>
      <c r="P11" s="209">
        <f t="shared" si="6"/>
        <v>0</v>
      </c>
      <c r="Q11" s="276"/>
    </row>
    <row r="12" s="7" customFormat="1" ht="158" customHeight="1" spans="1:17">
      <c r="A12" s="25">
        <v>7</v>
      </c>
      <c r="B12" s="26" t="s">
        <v>181</v>
      </c>
      <c r="C12" s="26" t="s">
        <v>1972</v>
      </c>
      <c r="D12" s="34">
        <v>1000</v>
      </c>
      <c r="E12" s="94">
        <v>824.512367</v>
      </c>
      <c r="F12" s="34">
        <v>739.782871</v>
      </c>
      <c r="G12" s="34">
        <v>56.1</v>
      </c>
      <c r="H12" s="34">
        <v>935.04</v>
      </c>
      <c r="I12" s="34">
        <v>245.782921</v>
      </c>
      <c r="J12" s="24">
        <f t="shared" si="2"/>
        <v>0.262858188954483</v>
      </c>
      <c r="K12" s="24">
        <v>0.3</v>
      </c>
      <c r="L12" s="23">
        <f t="shared" si="7"/>
        <v>139.157129</v>
      </c>
      <c r="M12" s="208" t="s">
        <v>1973</v>
      </c>
      <c r="N12" s="209"/>
      <c r="O12" s="209"/>
      <c r="P12" s="209">
        <f t="shared" si="6"/>
        <v>0</v>
      </c>
      <c r="Q12" s="276"/>
    </row>
    <row r="13" s="7" customFormat="1" ht="164" customHeight="1" spans="1:17">
      <c r="A13" s="25">
        <v>8</v>
      </c>
      <c r="B13" s="26" t="s">
        <v>181</v>
      </c>
      <c r="C13" s="26" t="s">
        <v>1857</v>
      </c>
      <c r="D13" s="34">
        <v>300</v>
      </c>
      <c r="E13" s="34">
        <v>272.352182</v>
      </c>
      <c r="F13" s="34">
        <v>264.179104</v>
      </c>
      <c r="G13" s="34">
        <v>17.42</v>
      </c>
      <c r="H13" s="34">
        <v>300</v>
      </c>
      <c r="I13" s="34">
        <v>79.253731</v>
      </c>
      <c r="J13" s="24">
        <f t="shared" si="2"/>
        <v>0.264179103333333</v>
      </c>
      <c r="K13" s="24">
        <v>0.3</v>
      </c>
      <c r="L13" s="23">
        <f t="shared" si="7"/>
        <v>18.400896</v>
      </c>
      <c r="M13" s="25" t="s">
        <v>1974</v>
      </c>
      <c r="N13" s="209"/>
      <c r="O13" s="209">
        <v>52.836269</v>
      </c>
      <c r="P13" s="209">
        <f t="shared" si="6"/>
        <v>52.836269</v>
      </c>
      <c r="Q13" s="252"/>
    </row>
    <row r="14" s="7" customFormat="1" ht="106" customHeight="1" spans="1:17">
      <c r="A14" s="201" t="s">
        <v>22</v>
      </c>
      <c r="B14" s="174"/>
      <c r="C14" s="175"/>
      <c r="D14" s="57">
        <f t="shared" ref="D14:I14" si="8">SUM(D10:D13)</f>
        <v>2094</v>
      </c>
      <c r="E14" s="57">
        <f t="shared" si="8"/>
        <v>1798.815414</v>
      </c>
      <c r="F14" s="57">
        <f t="shared" si="8"/>
        <v>1677.082505</v>
      </c>
      <c r="G14" s="57">
        <f t="shared" si="8"/>
        <v>122.65</v>
      </c>
      <c r="H14" s="57">
        <f t="shared" si="8"/>
        <v>1902.37</v>
      </c>
      <c r="I14" s="57">
        <f t="shared" si="8"/>
        <v>595.907211</v>
      </c>
      <c r="J14" s="180">
        <f t="shared" si="2"/>
        <v>0.313244642735115</v>
      </c>
      <c r="K14" s="57"/>
      <c r="L14" s="57">
        <f t="shared" ref="K14:P14" si="9">SUM(L10:L13)</f>
        <v>102.637495</v>
      </c>
      <c r="M14" s="22"/>
      <c r="N14" s="215">
        <f t="shared" si="9"/>
        <v>0</v>
      </c>
      <c r="O14" s="215">
        <f t="shared" si="9"/>
        <v>52.836269</v>
      </c>
      <c r="P14" s="215">
        <f t="shared" si="9"/>
        <v>52.836269</v>
      </c>
      <c r="Q14" s="252"/>
    </row>
    <row r="15" s="7" customFormat="1" ht="176" customHeight="1" spans="1:17">
      <c r="A15" s="25">
        <v>9</v>
      </c>
      <c r="B15" s="26" t="s">
        <v>240</v>
      </c>
      <c r="C15" s="31" t="s">
        <v>1975</v>
      </c>
      <c r="D15" s="31">
        <v>1500</v>
      </c>
      <c r="E15" s="31">
        <v>1362.493982</v>
      </c>
      <c r="F15" s="31">
        <v>1247.090639</v>
      </c>
      <c r="G15" s="31">
        <v>85.15</v>
      </c>
      <c r="H15" s="29">
        <v>1200</v>
      </c>
      <c r="I15" s="34">
        <v>417.264592</v>
      </c>
      <c r="J15" s="24">
        <f t="shared" ref="J15:J19" si="10">SUM(I15:I15)/SUM(H15:H15)</f>
        <v>0.347720493333333</v>
      </c>
      <c r="K15" s="24">
        <v>0.3</v>
      </c>
      <c r="L15" s="23">
        <f>H15-F15-G15</f>
        <v>-132.240639</v>
      </c>
      <c r="M15" s="58" t="s">
        <v>1976</v>
      </c>
      <c r="N15" s="219"/>
      <c r="O15" s="219">
        <v>10.5475997</v>
      </c>
      <c r="P15" s="209">
        <f t="shared" ref="P15:P18" si="11">SUM(N15:O15)</f>
        <v>10.5475997</v>
      </c>
      <c r="Q15" s="252">
        <v>417.264592</v>
      </c>
    </row>
    <row r="16" s="7" customFormat="1" ht="172" customHeight="1" spans="1:17">
      <c r="A16" s="25">
        <v>10</v>
      </c>
      <c r="B16" s="26" t="s">
        <v>240</v>
      </c>
      <c r="C16" s="26" t="s">
        <v>1977</v>
      </c>
      <c r="D16" s="34">
        <v>1540</v>
      </c>
      <c r="E16" s="94">
        <v>1362.493982</v>
      </c>
      <c r="F16" s="179">
        <v>1150.081701</v>
      </c>
      <c r="G16" s="34">
        <v>87.86</v>
      </c>
      <c r="H16" s="34">
        <v>1414.5</v>
      </c>
      <c r="I16" s="34">
        <v>386.79346</v>
      </c>
      <c r="J16" s="24">
        <f t="shared" si="10"/>
        <v>0.273448893601979</v>
      </c>
      <c r="K16" s="24">
        <v>0.3</v>
      </c>
      <c r="L16" s="23">
        <f>H16-F16-G16</f>
        <v>176.558299</v>
      </c>
      <c r="M16" s="316" t="s">
        <v>1978</v>
      </c>
      <c r="N16" s="219">
        <v>8.76105030000008</v>
      </c>
      <c r="O16" s="221"/>
      <c r="P16" s="209">
        <f t="shared" si="11"/>
        <v>8.76105030000008</v>
      </c>
      <c r="Q16" s="252"/>
    </row>
    <row r="17" s="7" customFormat="1" ht="118" customHeight="1" spans="1:17">
      <c r="A17" s="25">
        <v>11</v>
      </c>
      <c r="B17" s="26" t="s">
        <v>240</v>
      </c>
      <c r="C17" s="26" t="s">
        <v>1979</v>
      </c>
      <c r="D17" s="34">
        <v>35</v>
      </c>
      <c r="E17" s="34" t="s">
        <v>1980</v>
      </c>
      <c r="F17" s="34" t="s">
        <v>1980</v>
      </c>
      <c r="G17" s="34" t="s">
        <v>1980</v>
      </c>
      <c r="H17" s="34">
        <v>35</v>
      </c>
      <c r="I17" s="34">
        <v>0</v>
      </c>
      <c r="J17" s="24">
        <f t="shared" si="10"/>
        <v>0</v>
      </c>
      <c r="K17" s="34"/>
      <c r="L17" s="34" t="s">
        <v>1980</v>
      </c>
      <c r="M17" s="208" t="s">
        <v>1981</v>
      </c>
      <c r="N17" s="209">
        <f>H17*0.5</f>
        <v>17.5</v>
      </c>
      <c r="O17" s="209"/>
      <c r="P17" s="209">
        <f t="shared" si="11"/>
        <v>17.5</v>
      </c>
      <c r="Q17" s="252"/>
    </row>
    <row r="18" s="7" customFormat="1" ht="134" customHeight="1" spans="1:17">
      <c r="A18" s="25">
        <v>12</v>
      </c>
      <c r="B18" s="26" t="s">
        <v>240</v>
      </c>
      <c r="C18" s="31" t="s">
        <v>1570</v>
      </c>
      <c r="D18" s="29">
        <v>1250</v>
      </c>
      <c r="E18" s="29"/>
      <c r="F18" s="29"/>
      <c r="G18" s="29"/>
      <c r="H18" s="29">
        <v>800</v>
      </c>
      <c r="I18" s="34">
        <v>0</v>
      </c>
      <c r="J18" s="24">
        <f t="shared" si="10"/>
        <v>0</v>
      </c>
      <c r="K18" s="24"/>
      <c r="L18" s="24"/>
      <c r="M18" s="70" t="s">
        <v>1982</v>
      </c>
      <c r="N18" s="223"/>
      <c r="O18" s="209">
        <v>36.585</v>
      </c>
      <c r="P18" s="209">
        <f t="shared" si="11"/>
        <v>36.585</v>
      </c>
      <c r="Q18" s="252"/>
    </row>
    <row r="19" s="7" customFormat="1" ht="90" customHeight="1" spans="1:17">
      <c r="A19" s="201" t="s">
        <v>22</v>
      </c>
      <c r="B19" s="174"/>
      <c r="C19" s="175"/>
      <c r="D19" s="57">
        <f t="shared" ref="D19:I19" si="12">SUM(D15:D18)</f>
        <v>4325</v>
      </c>
      <c r="E19" s="57">
        <f t="shared" si="12"/>
        <v>2724.987964</v>
      </c>
      <c r="F19" s="57">
        <f t="shared" si="12"/>
        <v>2397.17234</v>
      </c>
      <c r="G19" s="57">
        <f t="shared" si="12"/>
        <v>173.01</v>
      </c>
      <c r="H19" s="57">
        <f t="shared" si="12"/>
        <v>3449.5</v>
      </c>
      <c r="I19" s="57">
        <f t="shared" si="12"/>
        <v>804.058052</v>
      </c>
      <c r="J19" s="180">
        <f t="shared" si="10"/>
        <v>0.233094086679229</v>
      </c>
      <c r="K19" s="57"/>
      <c r="L19" s="56">
        <f t="shared" ref="K19:P19" si="13">SUM(L15:L18)</f>
        <v>44.31766</v>
      </c>
      <c r="M19" s="213"/>
      <c r="N19" s="214">
        <f t="shared" si="13"/>
        <v>26.2610503000001</v>
      </c>
      <c r="O19" s="214">
        <f t="shared" si="13"/>
        <v>47.1325997</v>
      </c>
      <c r="P19" s="214">
        <f t="shared" si="13"/>
        <v>73.3936500000001</v>
      </c>
      <c r="Q19" s="252"/>
    </row>
    <row r="20" s="7" customFormat="1" ht="136" customHeight="1" spans="1:17">
      <c r="A20" s="25">
        <v>13</v>
      </c>
      <c r="B20" s="26" t="s">
        <v>753</v>
      </c>
      <c r="C20" s="26" t="s">
        <v>1983</v>
      </c>
      <c r="D20" s="31">
        <v>2050</v>
      </c>
      <c r="E20" s="31">
        <v>1762.509308</v>
      </c>
      <c r="F20" s="34">
        <v>1630.321105</v>
      </c>
      <c r="G20" s="31">
        <v>105.67</v>
      </c>
      <c r="H20" s="31">
        <v>1887.27</v>
      </c>
      <c r="I20" s="34">
        <v>559.630732</v>
      </c>
      <c r="J20" s="24">
        <f t="shared" ref="J20:J27" si="14">SUM(I20:I20)/SUM(H20:H20)</f>
        <v>0.296529236410265</v>
      </c>
      <c r="K20" s="24">
        <v>0.3</v>
      </c>
      <c r="L20" s="23">
        <f>H20-F20-G20</f>
        <v>151.278895</v>
      </c>
      <c r="M20" s="183" t="s">
        <v>1984</v>
      </c>
      <c r="N20" s="219"/>
      <c r="O20" s="221"/>
      <c r="P20" s="209">
        <f t="shared" ref="P20:P23" si="15">SUM(N20:O20)</f>
        <v>0</v>
      </c>
      <c r="Q20" s="252"/>
    </row>
    <row r="21" s="7" customFormat="1" ht="409" customHeight="1" spans="1:18">
      <c r="A21" s="25">
        <v>14</v>
      </c>
      <c r="B21" s="26" t="s">
        <v>753</v>
      </c>
      <c r="C21" s="26" t="s">
        <v>1646</v>
      </c>
      <c r="D21" s="31">
        <v>2000</v>
      </c>
      <c r="E21" s="31">
        <v>1697.131193</v>
      </c>
      <c r="F21" s="34">
        <f>989.533558+184.551704+410.99496+51.803049</f>
        <v>1636.883271</v>
      </c>
      <c r="G21" s="31">
        <v>133.5</v>
      </c>
      <c r="H21" s="29">
        <v>1000</v>
      </c>
      <c r="I21" s="34">
        <v>428.659079</v>
      </c>
      <c r="J21" s="24">
        <f t="shared" si="14"/>
        <v>0.428659079</v>
      </c>
      <c r="K21" s="24">
        <v>0.3</v>
      </c>
      <c r="L21" s="23">
        <f>2000-F21-G21</f>
        <v>229.616729</v>
      </c>
      <c r="M21" s="220" t="s">
        <v>1985</v>
      </c>
      <c r="N21" s="219"/>
      <c r="O21" s="7">
        <v>149.9059023</v>
      </c>
      <c r="P21" s="209">
        <f t="shared" si="15"/>
        <v>149.9059023</v>
      </c>
      <c r="Q21" s="252"/>
      <c r="R21" s="225"/>
    </row>
    <row r="22" s="7" customFormat="1" ht="204" customHeight="1" spans="1:17">
      <c r="A22" s="25">
        <v>15</v>
      </c>
      <c r="B22" s="26" t="s">
        <v>753</v>
      </c>
      <c r="C22" s="26" t="s">
        <v>1986</v>
      </c>
      <c r="D22" s="34">
        <v>277.241</v>
      </c>
      <c r="E22" s="94">
        <v>244.9651</v>
      </c>
      <c r="F22" s="34">
        <v>221.951432</v>
      </c>
      <c r="G22" s="34">
        <v>17.01</v>
      </c>
      <c r="H22" s="34">
        <v>259.93</v>
      </c>
      <c r="I22" s="34">
        <v>78.29578</v>
      </c>
      <c r="J22" s="24">
        <f t="shared" si="14"/>
        <v>0.30121871273035</v>
      </c>
      <c r="K22" s="24">
        <v>0.3</v>
      </c>
      <c r="L22" s="23">
        <f>H22-F22-G22</f>
        <v>20.968568</v>
      </c>
      <c r="M22" s="183" t="s">
        <v>1987</v>
      </c>
      <c r="N22" s="219"/>
      <c r="O22" s="221"/>
      <c r="P22" s="209">
        <f t="shared" si="15"/>
        <v>0</v>
      </c>
      <c r="Q22" s="252"/>
    </row>
    <row r="23" s="7" customFormat="1" ht="146" customHeight="1" spans="1:17">
      <c r="A23" s="25">
        <v>16</v>
      </c>
      <c r="B23" s="26" t="s">
        <v>753</v>
      </c>
      <c r="C23" s="26" t="s">
        <v>1988</v>
      </c>
      <c r="D23" s="34">
        <v>18</v>
      </c>
      <c r="E23" s="34">
        <v>18</v>
      </c>
      <c r="F23" s="34">
        <v>18</v>
      </c>
      <c r="G23" s="34">
        <v>0</v>
      </c>
      <c r="H23" s="34">
        <v>18</v>
      </c>
      <c r="I23" s="34">
        <v>0</v>
      </c>
      <c r="J23" s="24">
        <f t="shared" si="14"/>
        <v>0</v>
      </c>
      <c r="K23" s="24"/>
      <c r="L23" s="34" t="s">
        <v>1980</v>
      </c>
      <c r="M23" s="217" t="s">
        <v>1989</v>
      </c>
      <c r="N23" s="209">
        <f>F23*0.5</f>
        <v>9</v>
      </c>
      <c r="O23" s="209"/>
      <c r="P23" s="209">
        <f t="shared" si="15"/>
        <v>9</v>
      </c>
      <c r="Q23" s="252"/>
    </row>
    <row r="24" s="7" customFormat="1" ht="90" customHeight="1" spans="1:17">
      <c r="A24" s="201" t="s">
        <v>22</v>
      </c>
      <c r="B24" s="174"/>
      <c r="C24" s="175"/>
      <c r="D24" s="57">
        <f t="shared" ref="D24:I24" si="16">SUM(D20:D23)</f>
        <v>4345.241</v>
      </c>
      <c r="E24" s="57">
        <f t="shared" si="16"/>
        <v>3722.605601</v>
      </c>
      <c r="F24" s="57">
        <f t="shared" si="16"/>
        <v>3507.155808</v>
      </c>
      <c r="G24" s="57">
        <f t="shared" si="16"/>
        <v>256.18</v>
      </c>
      <c r="H24" s="57">
        <f t="shared" si="16"/>
        <v>3165.2</v>
      </c>
      <c r="I24" s="57">
        <f t="shared" si="16"/>
        <v>1066.585591</v>
      </c>
      <c r="J24" s="180">
        <f t="shared" si="14"/>
        <v>0.336972573928978</v>
      </c>
      <c r="K24" s="57"/>
      <c r="L24" s="56">
        <f t="shared" ref="K24:P24" si="17">SUM(L20:L23)</f>
        <v>401.864192</v>
      </c>
      <c r="M24" s="226"/>
      <c r="N24" s="227">
        <f t="shared" si="17"/>
        <v>9</v>
      </c>
      <c r="O24" s="227">
        <f t="shared" si="17"/>
        <v>149.9059023</v>
      </c>
      <c r="P24" s="227">
        <f t="shared" si="17"/>
        <v>158.9059023</v>
      </c>
      <c r="Q24" s="252"/>
    </row>
    <row r="25" s="7" customFormat="1" ht="242" customHeight="1" spans="1:17">
      <c r="A25" s="25">
        <v>17</v>
      </c>
      <c r="B25" s="26" t="s">
        <v>190</v>
      </c>
      <c r="C25" s="26" t="s">
        <v>1990</v>
      </c>
      <c r="D25" s="34">
        <v>990</v>
      </c>
      <c r="E25" s="94">
        <v>822.794675</v>
      </c>
      <c r="F25" s="34">
        <v>679.43961</v>
      </c>
      <c r="G25" s="34">
        <v>59.34</v>
      </c>
      <c r="H25" s="34">
        <v>900.96</v>
      </c>
      <c r="I25" s="34">
        <v>27.868</v>
      </c>
      <c r="J25" s="24">
        <f t="shared" si="14"/>
        <v>0.0309314508968212</v>
      </c>
      <c r="K25" s="24"/>
      <c r="L25" s="23">
        <f>H25-F25-G25</f>
        <v>162.18039</v>
      </c>
      <c r="M25" s="208" t="s">
        <v>1991</v>
      </c>
      <c r="N25" s="209">
        <v>210.855883</v>
      </c>
      <c r="O25" s="209"/>
      <c r="P25" s="209">
        <f t="shared" ref="P25:P28" si="18">SUM(N25:O25)</f>
        <v>210.855883</v>
      </c>
      <c r="Q25" s="252"/>
    </row>
    <row r="26" s="7" customFormat="1" ht="162" customHeight="1" spans="1:17">
      <c r="A26" s="25">
        <v>18</v>
      </c>
      <c r="B26" s="26" t="s">
        <v>190</v>
      </c>
      <c r="C26" s="26" t="s">
        <v>1992</v>
      </c>
      <c r="D26" s="34">
        <v>4</v>
      </c>
      <c r="E26" s="34">
        <v>4</v>
      </c>
      <c r="F26" s="34">
        <v>4</v>
      </c>
      <c r="G26" s="34">
        <v>0</v>
      </c>
      <c r="H26" s="34">
        <v>4</v>
      </c>
      <c r="I26" s="34">
        <v>0</v>
      </c>
      <c r="J26" s="24">
        <f t="shared" si="14"/>
        <v>0</v>
      </c>
      <c r="K26" s="24"/>
      <c r="L26" s="23">
        <f t="shared" ref="L25:L28" si="19">H26-F26-G26</f>
        <v>0</v>
      </c>
      <c r="M26" s="208" t="s">
        <v>1804</v>
      </c>
      <c r="N26" s="209">
        <v>4</v>
      </c>
      <c r="O26" s="209"/>
      <c r="P26" s="209">
        <f t="shared" si="18"/>
        <v>4</v>
      </c>
      <c r="Q26" s="252"/>
    </row>
    <row r="27" s="7" customFormat="1" ht="206" customHeight="1" spans="1:17">
      <c r="A27" s="25">
        <v>19</v>
      </c>
      <c r="B27" s="26" t="s">
        <v>190</v>
      </c>
      <c r="C27" s="26" t="s">
        <v>1865</v>
      </c>
      <c r="D27" s="34">
        <v>398</v>
      </c>
      <c r="E27" s="34">
        <v>368.576294</v>
      </c>
      <c r="F27" s="34">
        <v>367.9857</v>
      </c>
      <c r="G27" s="34">
        <v>23.2</v>
      </c>
      <c r="H27" s="34">
        <v>398</v>
      </c>
      <c r="I27" s="34">
        <v>117.85821</v>
      </c>
      <c r="J27" s="24">
        <f t="shared" si="14"/>
        <v>0.296126155778894</v>
      </c>
      <c r="K27" s="24">
        <v>0.3</v>
      </c>
      <c r="L27" s="23">
        <f t="shared" si="19"/>
        <v>6.81429999999999</v>
      </c>
      <c r="M27" s="323" t="s">
        <v>1993</v>
      </c>
      <c r="N27" s="209">
        <v>12.64179</v>
      </c>
      <c r="O27" s="211"/>
      <c r="P27" s="209">
        <f t="shared" si="18"/>
        <v>12.64179</v>
      </c>
      <c r="Q27" s="252"/>
    </row>
    <row r="28" s="9" customFormat="1" ht="190" customHeight="1" spans="1:17">
      <c r="A28" s="25">
        <v>20</v>
      </c>
      <c r="B28" s="54" t="s">
        <v>190</v>
      </c>
      <c r="C28" s="26" t="s">
        <v>1901</v>
      </c>
      <c r="D28" s="34">
        <v>1250</v>
      </c>
      <c r="E28" s="34">
        <v>1077.754911</v>
      </c>
      <c r="F28" s="34">
        <v>1049.086361</v>
      </c>
      <c r="G28" s="34">
        <v>71.75</v>
      </c>
      <c r="H28" s="34">
        <v>1250</v>
      </c>
      <c r="I28" s="34">
        <v>25.6875</v>
      </c>
      <c r="J28" s="24">
        <f t="shared" ref="J28:J33" si="20">SUM(I28:I28)/SUM(H28:H28)</f>
        <v>0.02055</v>
      </c>
      <c r="K28" s="24"/>
      <c r="L28" s="23">
        <f t="shared" si="19"/>
        <v>129.163639</v>
      </c>
      <c r="M28" s="300" t="s">
        <v>1994</v>
      </c>
      <c r="N28" s="209">
        <v>336.3125</v>
      </c>
      <c r="O28" s="211"/>
      <c r="P28" s="209">
        <f t="shared" si="18"/>
        <v>336.3125</v>
      </c>
      <c r="Q28" s="188"/>
    </row>
    <row r="29" s="9" customFormat="1" ht="116" customHeight="1" spans="1:17">
      <c r="A29" s="201" t="s">
        <v>22</v>
      </c>
      <c r="B29" s="174"/>
      <c r="C29" s="175"/>
      <c r="D29" s="57">
        <f t="shared" ref="D29:I29" si="21">SUM(D25:D28)</f>
        <v>2642</v>
      </c>
      <c r="E29" s="57">
        <f t="shared" si="21"/>
        <v>2273.12588</v>
      </c>
      <c r="F29" s="57">
        <f t="shared" si="21"/>
        <v>2100.511671</v>
      </c>
      <c r="G29" s="57">
        <f t="shared" si="21"/>
        <v>154.29</v>
      </c>
      <c r="H29" s="57">
        <f t="shared" si="21"/>
        <v>2552.96</v>
      </c>
      <c r="I29" s="57">
        <f t="shared" si="21"/>
        <v>171.41371</v>
      </c>
      <c r="J29" s="180">
        <f t="shared" si="20"/>
        <v>0.0671431240599148</v>
      </c>
      <c r="K29" s="57"/>
      <c r="L29" s="56">
        <f t="shared" ref="K29:P29" si="22">SUM(L25:L28)</f>
        <v>298.158329</v>
      </c>
      <c r="M29" s="22"/>
      <c r="N29" s="227">
        <f t="shared" si="22"/>
        <v>563.810173</v>
      </c>
      <c r="O29" s="227">
        <f t="shared" si="22"/>
        <v>0</v>
      </c>
      <c r="P29" s="227">
        <f t="shared" si="22"/>
        <v>563.810173</v>
      </c>
      <c r="Q29" s="188"/>
    </row>
    <row r="30" s="7" customFormat="1" ht="150" customHeight="1" spans="1:17">
      <c r="A30" s="25">
        <v>21</v>
      </c>
      <c r="B30" s="54" t="s">
        <v>906</v>
      </c>
      <c r="C30" s="31" t="s">
        <v>1365</v>
      </c>
      <c r="D30" s="29">
        <v>255</v>
      </c>
      <c r="E30" s="34">
        <v>199.838568</v>
      </c>
      <c r="F30" s="34">
        <v>181.853097</v>
      </c>
      <c r="G30" s="29">
        <v>14.4</v>
      </c>
      <c r="H30" s="29">
        <v>200</v>
      </c>
      <c r="I30" s="34">
        <v>115.522858</v>
      </c>
      <c r="J30" s="24">
        <f t="shared" si="20"/>
        <v>0.57761429</v>
      </c>
      <c r="K30" s="24">
        <v>0.6</v>
      </c>
      <c r="L30" s="23">
        <f t="shared" ref="L30:L35" si="23">H30-F30-G30</f>
        <v>3.74690300000001</v>
      </c>
      <c r="M30" s="208" t="s">
        <v>1995</v>
      </c>
      <c r="N30" s="209">
        <f>F30*0.3</f>
        <v>54.5559291</v>
      </c>
      <c r="O30" s="211"/>
      <c r="P30" s="209">
        <f t="shared" ref="P30:P32" si="24">SUM(N30:O30)</f>
        <v>54.5559291</v>
      </c>
      <c r="Q30" s="252"/>
    </row>
    <row r="31" s="7" customFormat="1" ht="190" customHeight="1" spans="1:17">
      <c r="A31" s="25">
        <v>22</v>
      </c>
      <c r="B31" s="26" t="s">
        <v>906</v>
      </c>
      <c r="C31" s="31" t="s">
        <v>1996</v>
      </c>
      <c r="D31" s="31">
        <v>95.04</v>
      </c>
      <c r="E31" s="34">
        <v>94.5979</v>
      </c>
      <c r="F31" s="34">
        <v>84.7779</v>
      </c>
      <c r="G31" s="31">
        <v>3.65</v>
      </c>
      <c r="H31" s="29">
        <v>95.04</v>
      </c>
      <c r="I31" s="34">
        <v>68.84982</v>
      </c>
      <c r="J31" s="24">
        <f t="shared" si="20"/>
        <v>0.724429924242424</v>
      </c>
      <c r="K31" s="24">
        <v>0.8</v>
      </c>
      <c r="L31" s="23">
        <f t="shared" si="23"/>
        <v>6.6121</v>
      </c>
      <c r="M31" s="208" t="s">
        <v>1997</v>
      </c>
      <c r="N31" s="228"/>
      <c r="O31" s="209">
        <v>19.05605</v>
      </c>
      <c r="P31" s="209">
        <f t="shared" si="24"/>
        <v>19.05605</v>
      </c>
      <c r="Q31" s="252"/>
    </row>
    <row r="32" s="7" customFormat="1" ht="236" customHeight="1" spans="1:17">
      <c r="A32" s="25">
        <v>23</v>
      </c>
      <c r="B32" s="26" t="s">
        <v>906</v>
      </c>
      <c r="C32" s="26" t="s">
        <v>1998</v>
      </c>
      <c r="D32" s="31">
        <v>1725</v>
      </c>
      <c r="E32" s="34">
        <v>1573.538705</v>
      </c>
      <c r="F32" s="31">
        <v>1401.905908</v>
      </c>
      <c r="G32" s="31">
        <v>84.2</v>
      </c>
      <c r="H32" s="29">
        <v>1635.85</v>
      </c>
      <c r="I32" s="34">
        <v>456.783372</v>
      </c>
      <c r="J32" s="24">
        <f t="shared" si="20"/>
        <v>0.279233042149341</v>
      </c>
      <c r="K32" s="24">
        <v>0.3</v>
      </c>
      <c r="L32" s="23">
        <f t="shared" si="23"/>
        <v>149.744092</v>
      </c>
      <c r="M32" s="208" t="s">
        <v>1999</v>
      </c>
      <c r="N32" s="209"/>
      <c r="O32" s="209">
        <f>F32*0.1</f>
        <v>140.1905908</v>
      </c>
      <c r="P32" s="209">
        <f t="shared" si="24"/>
        <v>140.1905908</v>
      </c>
      <c r="Q32" s="252"/>
    </row>
    <row r="33" s="7" customFormat="1" ht="116" customHeight="1" spans="1:17">
      <c r="A33" s="201" t="s">
        <v>22</v>
      </c>
      <c r="B33" s="174"/>
      <c r="C33" s="175"/>
      <c r="D33" s="57">
        <f t="shared" ref="D33:I33" si="25">SUM(D30:D32)</f>
        <v>2075.04</v>
      </c>
      <c r="E33" s="57">
        <f t="shared" si="25"/>
        <v>1867.975173</v>
      </c>
      <c r="F33" s="57">
        <f t="shared" si="25"/>
        <v>1668.536905</v>
      </c>
      <c r="G33" s="57">
        <f t="shared" si="25"/>
        <v>102.25</v>
      </c>
      <c r="H33" s="57">
        <f t="shared" si="25"/>
        <v>1930.89</v>
      </c>
      <c r="I33" s="57">
        <f t="shared" si="25"/>
        <v>641.15605</v>
      </c>
      <c r="J33" s="180">
        <f t="shared" si="20"/>
        <v>0.332052084789916</v>
      </c>
      <c r="K33" s="57"/>
      <c r="L33" s="56">
        <f t="shared" ref="K33:P33" si="26">SUM(L30:L32)</f>
        <v>160.103095</v>
      </c>
      <c r="M33" s="213"/>
      <c r="N33" s="214">
        <f t="shared" si="26"/>
        <v>54.5559291</v>
      </c>
      <c r="O33" s="214">
        <f t="shared" si="26"/>
        <v>159.2466408</v>
      </c>
      <c r="P33" s="227">
        <f t="shared" si="26"/>
        <v>213.8025699</v>
      </c>
      <c r="Q33" s="252"/>
    </row>
    <row r="34" s="7" customFormat="1" ht="142" customHeight="1" spans="1:17">
      <c r="A34" s="25">
        <v>24</v>
      </c>
      <c r="B34" s="54" t="s">
        <v>233</v>
      </c>
      <c r="C34" s="31" t="s">
        <v>1378</v>
      </c>
      <c r="D34" s="29">
        <v>46.5</v>
      </c>
      <c r="E34" s="34">
        <v>35.862427</v>
      </c>
      <c r="F34" s="34">
        <v>35.862427</v>
      </c>
      <c r="G34" s="29">
        <v>3.72</v>
      </c>
      <c r="H34" s="29">
        <v>40</v>
      </c>
      <c r="I34" s="34">
        <v>12.314728</v>
      </c>
      <c r="J34" s="24">
        <f t="shared" ref="J34:J37" si="27">SUM(I34:I34)/SUM(H34:H34)</f>
        <v>0.3078682</v>
      </c>
      <c r="K34" s="24">
        <v>0.3</v>
      </c>
      <c r="L34" s="23">
        <f t="shared" si="23"/>
        <v>0.417573000000003</v>
      </c>
      <c r="M34" s="217" t="s">
        <v>2000</v>
      </c>
      <c r="N34" s="209">
        <f>F34*0.6</f>
        <v>21.5174562</v>
      </c>
      <c r="O34" s="209"/>
      <c r="P34" s="209">
        <f t="shared" ref="P34:P36" si="28">SUM(N34:O34)</f>
        <v>21.5174562</v>
      </c>
      <c r="Q34" s="252"/>
    </row>
    <row r="35" s="7" customFormat="1" ht="156" customHeight="1" spans="1:17">
      <c r="A35" s="25">
        <v>25</v>
      </c>
      <c r="B35" s="54" t="s">
        <v>233</v>
      </c>
      <c r="C35" s="26" t="s">
        <v>2001</v>
      </c>
      <c r="D35" s="31">
        <v>1470.3</v>
      </c>
      <c r="E35" s="34">
        <f>1307.494108</f>
        <v>1307.494108</v>
      </c>
      <c r="F35" s="34">
        <v>1227.290511</v>
      </c>
      <c r="G35" s="31">
        <v>61.46</v>
      </c>
      <c r="H35" s="29">
        <v>1200</v>
      </c>
      <c r="I35" s="34">
        <v>0</v>
      </c>
      <c r="J35" s="24">
        <f t="shared" si="27"/>
        <v>0</v>
      </c>
      <c r="K35" s="24"/>
      <c r="L35" s="23">
        <f t="shared" si="23"/>
        <v>-88.7505109999999</v>
      </c>
      <c r="M35" s="222" t="s">
        <v>2002</v>
      </c>
      <c r="N35" s="209">
        <f>F35*0.3+37.4</f>
        <v>405.5871533</v>
      </c>
      <c r="O35" s="211"/>
      <c r="P35" s="209">
        <f t="shared" si="28"/>
        <v>405.5871533</v>
      </c>
      <c r="Q35" s="252"/>
    </row>
    <row r="36" s="7" customFormat="1" ht="160" customHeight="1" spans="1:17">
      <c r="A36" s="25">
        <v>26</v>
      </c>
      <c r="B36" s="26" t="s">
        <v>233</v>
      </c>
      <c r="C36" s="26" t="s">
        <v>2003</v>
      </c>
      <c r="D36" s="34">
        <v>174.01</v>
      </c>
      <c r="E36" s="34">
        <f>128.351238+12.5+1.5</f>
        <v>142.351238</v>
      </c>
      <c r="F36" s="34">
        <v>126.62641</v>
      </c>
      <c r="G36" s="34">
        <v>10.44</v>
      </c>
      <c r="H36" s="34">
        <v>174.01</v>
      </c>
      <c r="I36" s="34">
        <v>43.452923</v>
      </c>
      <c r="J36" s="24">
        <f t="shared" si="27"/>
        <v>0.249715091086719</v>
      </c>
      <c r="K36" s="24">
        <v>0.3</v>
      </c>
      <c r="L36" s="23">
        <f>H36-F36-G36-12.5-1.5</f>
        <v>22.94359</v>
      </c>
      <c r="M36" s="222" t="s">
        <v>2004</v>
      </c>
      <c r="N36" s="209">
        <f>F36*0.1</f>
        <v>12.662641</v>
      </c>
      <c r="O36" s="211"/>
      <c r="P36" s="209">
        <f t="shared" si="28"/>
        <v>12.662641</v>
      </c>
      <c r="Q36" s="252"/>
    </row>
    <row r="37" s="7" customFormat="1" ht="110" customHeight="1" spans="1:17">
      <c r="A37" s="201" t="s">
        <v>22</v>
      </c>
      <c r="B37" s="174"/>
      <c r="C37" s="175"/>
      <c r="D37" s="57">
        <f t="shared" ref="D37:I37" si="29">SUM(D34:D36)</f>
        <v>1690.81</v>
      </c>
      <c r="E37" s="57">
        <f t="shared" si="29"/>
        <v>1485.707773</v>
      </c>
      <c r="F37" s="57">
        <f t="shared" si="29"/>
        <v>1389.779348</v>
      </c>
      <c r="G37" s="57">
        <f t="shared" si="29"/>
        <v>75.62</v>
      </c>
      <c r="H37" s="57">
        <f t="shared" si="29"/>
        <v>1414.01</v>
      </c>
      <c r="I37" s="57">
        <f t="shared" si="29"/>
        <v>55.767651</v>
      </c>
      <c r="J37" s="180">
        <f t="shared" si="27"/>
        <v>0.0394393611077715</v>
      </c>
      <c r="K37" s="57"/>
      <c r="L37" s="56">
        <f t="shared" ref="K37:P37" si="30">SUM(L34:L36)</f>
        <v>-65.3893479999999</v>
      </c>
      <c r="M37" s="22"/>
      <c r="N37" s="214">
        <f t="shared" si="30"/>
        <v>439.7672505</v>
      </c>
      <c r="O37" s="214">
        <f t="shared" si="30"/>
        <v>0</v>
      </c>
      <c r="P37" s="227">
        <f t="shared" si="30"/>
        <v>439.7672505</v>
      </c>
      <c r="Q37" s="252"/>
    </row>
    <row r="38" s="7" customFormat="1" ht="142" customHeight="1" spans="1:17">
      <c r="A38" s="25">
        <v>27</v>
      </c>
      <c r="B38" s="54" t="s">
        <v>247</v>
      </c>
      <c r="C38" s="26" t="s">
        <v>1388</v>
      </c>
      <c r="D38" s="29">
        <v>61.2</v>
      </c>
      <c r="E38" s="29">
        <v>36.03006</v>
      </c>
      <c r="F38" s="34">
        <v>35.812</v>
      </c>
      <c r="G38" s="29">
        <v>4.8</v>
      </c>
      <c r="H38" s="29">
        <v>55</v>
      </c>
      <c r="I38" s="34">
        <v>12.4524</v>
      </c>
      <c r="J38" s="24">
        <f t="shared" ref="J38:J46" si="31">SUM(I38:I38)/SUM(H38:H38)</f>
        <v>0.226407272727273</v>
      </c>
      <c r="K38" s="24">
        <v>0.5</v>
      </c>
      <c r="L38" s="23">
        <f>H38-F38-G38</f>
        <v>14.388</v>
      </c>
      <c r="M38" s="218" t="s">
        <v>1393</v>
      </c>
      <c r="N38" s="219"/>
      <c r="O38" s="219">
        <f>F38*0.4</f>
        <v>14.3248</v>
      </c>
      <c r="P38" s="209">
        <f t="shared" ref="P38:P41" si="32">SUM(N38:O38)</f>
        <v>14.3248</v>
      </c>
      <c r="Q38" s="64"/>
    </row>
    <row r="39" s="7" customFormat="1" ht="146" customHeight="1" spans="1:17">
      <c r="A39" s="25">
        <v>28</v>
      </c>
      <c r="B39" s="64" t="s">
        <v>247</v>
      </c>
      <c r="C39" s="26" t="s">
        <v>1521</v>
      </c>
      <c r="D39" s="29">
        <v>600</v>
      </c>
      <c r="E39" s="29">
        <v>543.372059</v>
      </c>
      <c r="F39" s="34">
        <v>509.139687</v>
      </c>
      <c r="G39" s="29">
        <v>39.36</v>
      </c>
      <c r="H39" s="29">
        <v>500</v>
      </c>
      <c r="I39" s="34">
        <v>168.451906</v>
      </c>
      <c r="J39" s="24">
        <f t="shared" si="31"/>
        <v>0.336903812</v>
      </c>
      <c r="K39" s="24">
        <v>0.3</v>
      </c>
      <c r="L39" s="23">
        <f>H39-F39-G39</f>
        <v>-48.499687</v>
      </c>
      <c r="M39" s="208" t="s">
        <v>2005</v>
      </c>
      <c r="N39" s="209"/>
      <c r="O39" s="209"/>
      <c r="P39" s="209">
        <f t="shared" si="32"/>
        <v>0</v>
      </c>
      <c r="Q39" s="276"/>
    </row>
    <row r="40" s="7" customFormat="1" ht="300" customHeight="1" spans="1:17">
      <c r="A40" s="25">
        <v>29</v>
      </c>
      <c r="B40" s="26" t="s">
        <v>247</v>
      </c>
      <c r="C40" s="26" t="s">
        <v>1682</v>
      </c>
      <c r="D40" s="34">
        <v>1000</v>
      </c>
      <c r="E40" s="34">
        <v>855.00834</v>
      </c>
      <c r="F40" s="34">
        <f>514.415682+231.92957+23.0183</f>
        <v>769.363552</v>
      </c>
      <c r="G40" s="34">
        <v>63.3</v>
      </c>
      <c r="H40" s="34">
        <v>1000</v>
      </c>
      <c r="I40" s="34">
        <v>197.694045</v>
      </c>
      <c r="J40" s="24">
        <f t="shared" si="31"/>
        <v>0.197694045</v>
      </c>
      <c r="K40" s="24">
        <v>0.3</v>
      </c>
      <c r="L40" s="23">
        <f>H40-F40-G40</f>
        <v>167.336448</v>
      </c>
      <c r="M40" s="230" t="s">
        <v>2006</v>
      </c>
      <c r="N40" s="231">
        <f>231.92957*0.3</f>
        <v>69.578871</v>
      </c>
      <c r="O40" s="231">
        <f>23.0183*0.6+21.5</f>
        <v>35.31098</v>
      </c>
      <c r="P40" s="209">
        <f t="shared" si="32"/>
        <v>104.889851</v>
      </c>
      <c r="Q40" s="229"/>
    </row>
    <row r="41" s="7" customFormat="1" ht="148" customHeight="1" spans="1:17">
      <c r="A41" s="25">
        <v>30</v>
      </c>
      <c r="B41" s="26" t="s">
        <v>247</v>
      </c>
      <c r="C41" s="26" t="s">
        <v>1847</v>
      </c>
      <c r="D41" s="34">
        <v>396</v>
      </c>
      <c r="E41" s="34">
        <v>364.730982</v>
      </c>
      <c r="F41" s="34">
        <v>363.751825</v>
      </c>
      <c r="G41" s="34">
        <v>23.98</v>
      </c>
      <c r="H41" s="34">
        <v>396</v>
      </c>
      <c r="I41" s="34">
        <v>0</v>
      </c>
      <c r="J41" s="24">
        <f t="shared" si="31"/>
        <v>0</v>
      </c>
      <c r="K41" s="24"/>
      <c r="L41" s="23">
        <f>H41-F41-G41</f>
        <v>8.268175</v>
      </c>
      <c r="M41" s="62" t="s">
        <v>2007</v>
      </c>
      <c r="N41" s="223"/>
      <c r="O41" s="209">
        <v>138.6</v>
      </c>
      <c r="P41" s="209">
        <f t="shared" si="32"/>
        <v>138.6</v>
      </c>
      <c r="Q41" s="25"/>
    </row>
    <row r="42" s="7" customFormat="1" ht="148" customHeight="1" spans="1:17">
      <c r="A42" s="201" t="s">
        <v>22</v>
      </c>
      <c r="B42" s="174"/>
      <c r="C42" s="175"/>
      <c r="D42" s="57">
        <f t="shared" ref="D42:I42" si="33">SUM(D38:D41)</f>
        <v>2057.2</v>
      </c>
      <c r="E42" s="57">
        <f t="shared" si="33"/>
        <v>1799.141441</v>
      </c>
      <c r="F42" s="57">
        <f t="shared" si="33"/>
        <v>1678.067064</v>
      </c>
      <c r="G42" s="57">
        <f t="shared" si="33"/>
        <v>131.44</v>
      </c>
      <c r="H42" s="57">
        <f t="shared" si="33"/>
        <v>1951</v>
      </c>
      <c r="I42" s="57">
        <f t="shared" si="33"/>
        <v>378.598351</v>
      </c>
      <c r="J42" s="180">
        <f t="shared" si="31"/>
        <v>0.194053485904664</v>
      </c>
      <c r="K42" s="57"/>
      <c r="L42" s="56">
        <f t="shared" ref="K42:P42" si="34">SUM(L38:L41)</f>
        <v>141.492936</v>
      </c>
      <c r="M42" s="213"/>
      <c r="N42" s="227">
        <f t="shared" si="34"/>
        <v>69.578871</v>
      </c>
      <c r="O42" s="227">
        <f t="shared" si="34"/>
        <v>188.23578</v>
      </c>
      <c r="P42" s="227">
        <f t="shared" si="34"/>
        <v>257.814651</v>
      </c>
      <c r="Q42" s="25"/>
    </row>
    <row r="43" s="7" customFormat="1" ht="154" customHeight="1" spans="1:20">
      <c r="A43" s="25">
        <v>31</v>
      </c>
      <c r="B43" s="54" t="s">
        <v>211</v>
      </c>
      <c r="C43" s="31" t="s">
        <v>1399</v>
      </c>
      <c r="D43" s="33">
        <v>280</v>
      </c>
      <c r="E43" s="33">
        <v>241.534294</v>
      </c>
      <c r="F43" s="25">
        <v>235.302625</v>
      </c>
      <c r="G43" s="33">
        <v>21.47</v>
      </c>
      <c r="H43" s="29">
        <v>250</v>
      </c>
      <c r="I43" s="34">
        <v>71.381888</v>
      </c>
      <c r="J43" s="24">
        <f t="shared" si="31"/>
        <v>0.285527552</v>
      </c>
      <c r="K43" s="24">
        <v>0.3</v>
      </c>
      <c r="L43" s="23">
        <f>H43-F43-G43</f>
        <v>-6.772625</v>
      </c>
      <c r="M43" s="208" t="s">
        <v>2008</v>
      </c>
      <c r="N43" s="211"/>
      <c r="O43" s="209">
        <v>121.255128</v>
      </c>
      <c r="P43" s="209">
        <f t="shared" ref="P43:P47" si="35">SUM(N43:O43)</f>
        <v>121.255128</v>
      </c>
      <c r="Q43" s="326"/>
      <c r="S43" s="7">
        <f>F43*0.3</f>
        <v>70.5907875</v>
      </c>
      <c r="T43" s="7">
        <f>S43*0.5</f>
        <v>35.29539375</v>
      </c>
    </row>
    <row r="44" s="7" customFormat="1" ht="380" customHeight="1" spans="1:17">
      <c r="A44" s="25">
        <v>32</v>
      </c>
      <c r="B44" s="26" t="s">
        <v>211</v>
      </c>
      <c r="C44" s="26" t="s">
        <v>1663</v>
      </c>
      <c r="D44" s="34">
        <v>2000</v>
      </c>
      <c r="E44" s="34">
        <v>1643.821584</v>
      </c>
      <c r="F44" s="34">
        <f>583.350139+477.115256+269.583441</f>
        <v>1330.048836</v>
      </c>
      <c r="G44" s="34">
        <v>142</v>
      </c>
      <c r="H44" s="34">
        <v>1000</v>
      </c>
      <c r="I44" s="34">
        <v>21.635</v>
      </c>
      <c r="J44" s="24">
        <f t="shared" si="31"/>
        <v>0.021635</v>
      </c>
      <c r="K44" s="24"/>
      <c r="L44" s="23">
        <f>2000-F44-G44</f>
        <v>527.951164</v>
      </c>
      <c r="M44" s="324" t="s">
        <v>2009</v>
      </c>
      <c r="N44" s="209">
        <f>583.350139*0.3+477.115256*0.3+269.583441*0.3</f>
        <v>399.0146508</v>
      </c>
      <c r="O44" s="209">
        <f>43.27*0.5</f>
        <v>21.635</v>
      </c>
      <c r="P44" s="209">
        <f t="shared" si="35"/>
        <v>420.6496508</v>
      </c>
      <c r="Q44" s="25"/>
    </row>
    <row r="45" s="7" customFormat="1" ht="198" customHeight="1" spans="1:17">
      <c r="A45" s="25">
        <v>33</v>
      </c>
      <c r="B45" s="26" t="s">
        <v>211</v>
      </c>
      <c r="C45" s="26" t="s">
        <v>2010</v>
      </c>
      <c r="D45" s="34">
        <v>550</v>
      </c>
      <c r="E45" s="94">
        <v>461.161037</v>
      </c>
      <c r="F45" s="34">
        <v>417.371049</v>
      </c>
      <c r="G45" s="34">
        <v>38</v>
      </c>
      <c r="H45" s="34">
        <v>507.94</v>
      </c>
      <c r="I45" s="34">
        <v>126.659915</v>
      </c>
      <c r="J45" s="24">
        <f t="shared" si="31"/>
        <v>0.249359993306296</v>
      </c>
      <c r="K45" s="24">
        <v>0.3</v>
      </c>
      <c r="L45" s="23">
        <f>H45-F45-G45</f>
        <v>52.568951</v>
      </c>
      <c r="M45" s="208" t="s">
        <v>2011</v>
      </c>
      <c r="N45" s="209">
        <f>F45*0.3</f>
        <v>125.2113147</v>
      </c>
      <c r="O45" s="209"/>
      <c r="P45" s="209">
        <f t="shared" si="35"/>
        <v>125.2113147</v>
      </c>
      <c r="Q45" s="252"/>
    </row>
    <row r="46" s="7" customFormat="1" ht="166" customHeight="1" spans="1:17">
      <c r="A46" s="25">
        <v>34</v>
      </c>
      <c r="B46" s="26" t="s">
        <v>211</v>
      </c>
      <c r="C46" s="26" t="s">
        <v>2012</v>
      </c>
      <c r="D46" s="34">
        <v>22.8</v>
      </c>
      <c r="E46" s="34">
        <f>4+15</f>
        <v>19</v>
      </c>
      <c r="F46" s="34">
        <f>15+4</f>
        <v>19</v>
      </c>
      <c r="G46" s="34">
        <v>1.55</v>
      </c>
      <c r="H46" s="34">
        <v>22.8</v>
      </c>
      <c r="I46" s="34">
        <v>0</v>
      </c>
      <c r="J46" s="24">
        <f t="shared" si="31"/>
        <v>0</v>
      </c>
      <c r="K46" s="24"/>
      <c r="L46" s="23">
        <f>H46-E46</f>
        <v>3.8</v>
      </c>
      <c r="M46" s="208" t="s">
        <v>2013</v>
      </c>
      <c r="N46" s="209">
        <f>F46*0.5</f>
        <v>9.5</v>
      </c>
      <c r="O46" s="209"/>
      <c r="P46" s="209">
        <f t="shared" si="35"/>
        <v>9.5</v>
      </c>
      <c r="Q46" s="252"/>
    </row>
    <row r="47" s="7" customFormat="1" ht="178" customHeight="1" spans="1:17">
      <c r="A47" s="25">
        <v>35</v>
      </c>
      <c r="B47" s="26" t="s">
        <v>211</v>
      </c>
      <c r="C47" s="31" t="s">
        <v>1886</v>
      </c>
      <c r="D47" s="34">
        <v>237</v>
      </c>
      <c r="E47" s="34">
        <v>214.274882</v>
      </c>
      <c r="F47" s="34">
        <v>213.282052</v>
      </c>
      <c r="G47" s="34">
        <v>15.7</v>
      </c>
      <c r="H47" s="34">
        <v>237</v>
      </c>
      <c r="I47" s="34">
        <v>64.668016</v>
      </c>
      <c r="J47" s="24">
        <f t="shared" ref="J47:J54" si="36">SUM(I47:I47)/SUM(H47:H47)</f>
        <v>0.272860827004219</v>
      </c>
      <c r="K47" s="24">
        <v>0.3</v>
      </c>
      <c r="L47" s="23">
        <f>H47-F47-G47</f>
        <v>8.01794800000001</v>
      </c>
      <c r="M47" s="66" t="s">
        <v>2014</v>
      </c>
      <c r="N47" s="211"/>
      <c r="O47" s="209">
        <f>F47*0.6</f>
        <v>127.9692312</v>
      </c>
      <c r="P47" s="209">
        <f t="shared" si="35"/>
        <v>127.9692312</v>
      </c>
      <c r="Q47" s="252"/>
    </row>
    <row r="48" s="7" customFormat="1" ht="92" customHeight="1" spans="1:17">
      <c r="A48" s="201" t="s">
        <v>22</v>
      </c>
      <c r="B48" s="174"/>
      <c r="C48" s="175"/>
      <c r="D48" s="57">
        <f t="shared" ref="D48:I48" si="37">SUM(D43:D47)</f>
        <v>3089.8</v>
      </c>
      <c r="E48" s="57">
        <f t="shared" si="37"/>
        <v>2579.791797</v>
      </c>
      <c r="F48" s="57">
        <f t="shared" si="37"/>
        <v>2215.004562</v>
      </c>
      <c r="G48" s="57">
        <f t="shared" si="37"/>
        <v>218.72</v>
      </c>
      <c r="H48" s="57">
        <f t="shared" si="37"/>
        <v>2017.74</v>
      </c>
      <c r="I48" s="57">
        <f t="shared" si="37"/>
        <v>284.344819</v>
      </c>
      <c r="J48" s="180">
        <f t="shared" si="36"/>
        <v>0.140922427567476</v>
      </c>
      <c r="K48" s="57"/>
      <c r="L48" s="56">
        <f>SUM(L43:L47)</f>
        <v>585.565438</v>
      </c>
      <c r="M48" s="234"/>
      <c r="N48" s="214">
        <f t="shared" ref="K48:P48" si="38">SUM(N43:N47)</f>
        <v>533.7259655</v>
      </c>
      <c r="O48" s="214">
        <f t="shared" si="38"/>
        <v>270.8593592</v>
      </c>
      <c r="P48" s="227">
        <f t="shared" si="38"/>
        <v>804.5853247</v>
      </c>
      <c r="Q48" s="252"/>
    </row>
    <row r="49" s="7" customFormat="1" ht="168" customHeight="1" spans="1:17">
      <c r="A49" s="25">
        <v>36</v>
      </c>
      <c r="B49" s="26" t="s">
        <v>218</v>
      </c>
      <c r="C49" s="26" t="s">
        <v>2015</v>
      </c>
      <c r="D49" s="31">
        <v>390</v>
      </c>
      <c r="E49" s="31">
        <v>288.096917</v>
      </c>
      <c r="F49" s="31">
        <v>272.092405</v>
      </c>
      <c r="G49" s="31">
        <v>27.37</v>
      </c>
      <c r="H49" s="29">
        <v>355</v>
      </c>
      <c r="I49" s="34">
        <v>0</v>
      </c>
      <c r="J49" s="24">
        <f t="shared" si="36"/>
        <v>0</v>
      </c>
      <c r="K49" s="24"/>
      <c r="L49" s="23">
        <f>H49-F49-G49</f>
        <v>55.537595</v>
      </c>
      <c r="M49" s="217" t="s">
        <v>2016</v>
      </c>
      <c r="N49" s="209">
        <f>F49*0.3+17.315</f>
        <v>98.9427215</v>
      </c>
      <c r="O49" s="211"/>
      <c r="P49" s="209">
        <f>SUM(N49:O49)</f>
        <v>98.9427215</v>
      </c>
      <c r="Q49" s="252"/>
    </row>
    <row r="50" s="7" customFormat="1" ht="198" customHeight="1" spans="1:17">
      <c r="A50" s="25">
        <v>37</v>
      </c>
      <c r="B50" s="26" t="s">
        <v>198</v>
      </c>
      <c r="C50" s="31" t="s">
        <v>2017</v>
      </c>
      <c r="D50" s="34">
        <v>363</v>
      </c>
      <c r="E50" s="34">
        <v>325.207796</v>
      </c>
      <c r="F50" s="34">
        <v>312.5</v>
      </c>
      <c r="G50" s="34">
        <v>19</v>
      </c>
      <c r="H50" s="34">
        <v>363</v>
      </c>
      <c r="I50" s="34">
        <v>93.75</v>
      </c>
      <c r="J50" s="24">
        <f t="shared" si="36"/>
        <v>0.258264462809917</v>
      </c>
      <c r="K50" s="24">
        <v>0.3</v>
      </c>
      <c r="L50" s="23">
        <f>H50-F50-G50</f>
        <v>31.5</v>
      </c>
      <c r="M50" s="325" t="s">
        <v>2018</v>
      </c>
      <c r="N50" s="209">
        <f>9.75</f>
        <v>9.75</v>
      </c>
      <c r="O50" s="209">
        <f>F50*0.2</f>
        <v>62.5</v>
      </c>
      <c r="P50" s="209">
        <f>SUM(N50:O50)</f>
        <v>72.25</v>
      </c>
      <c r="Q50" s="304"/>
    </row>
    <row r="51" s="7" customFormat="1" ht="210" customHeight="1" spans="1:17">
      <c r="A51" s="25">
        <v>38</v>
      </c>
      <c r="B51" s="26" t="s">
        <v>198</v>
      </c>
      <c r="C51" s="26" t="s">
        <v>1874</v>
      </c>
      <c r="D51" s="34">
        <v>135</v>
      </c>
      <c r="E51" s="34">
        <v>123.8406</v>
      </c>
      <c r="F51" s="34">
        <v>119.785853</v>
      </c>
      <c r="G51" s="34">
        <v>9.8</v>
      </c>
      <c r="H51" s="34">
        <v>135</v>
      </c>
      <c r="I51" s="34">
        <v>35.935756</v>
      </c>
      <c r="J51" s="24">
        <f t="shared" si="36"/>
        <v>0.266190785185185</v>
      </c>
      <c r="K51" s="24">
        <v>0.3</v>
      </c>
      <c r="L51" s="23">
        <f>H51-F51-G51</f>
        <v>5.414147</v>
      </c>
      <c r="M51" s="210" t="s">
        <v>2019</v>
      </c>
      <c r="N51" s="209"/>
      <c r="O51" s="209">
        <f>F51*0.4</f>
        <v>47.9143412</v>
      </c>
      <c r="P51" s="209">
        <f>SUM(N51:O51)</f>
        <v>47.9143412</v>
      </c>
      <c r="Q51" s="252"/>
    </row>
    <row r="52" s="7" customFormat="1" ht="92" customHeight="1" spans="1:17">
      <c r="A52" s="201" t="s">
        <v>22</v>
      </c>
      <c r="B52" s="174"/>
      <c r="C52" s="175"/>
      <c r="D52" s="57">
        <f t="shared" ref="D52:L52" si="39">SUM(D50:D51)</f>
        <v>498</v>
      </c>
      <c r="E52" s="57">
        <f t="shared" si="39"/>
        <v>449.048396</v>
      </c>
      <c r="F52" s="57">
        <f t="shared" si="39"/>
        <v>432.285853</v>
      </c>
      <c r="G52" s="57">
        <f t="shared" si="39"/>
        <v>28.8</v>
      </c>
      <c r="H52" s="57">
        <f t="shared" si="39"/>
        <v>498</v>
      </c>
      <c r="I52" s="57">
        <f t="shared" si="39"/>
        <v>129.685756</v>
      </c>
      <c r="J52" s="180">
        <f t="shared" si="36"/>
        <v>0.260413164658635</v>
      </c>
      <c r="K52" s="57"/>
      <c r="L52" s="57">
        <f t="shared" si="39"/>
        <v>36.914147</v>
      </c>
      <c r="M52" s="235"/>
      <c r="N52" s="57">
        <f t="shared" ref="N52:P52" si="40">SUM(N50:N51)</f>
        <v>9.75</v>
      </c>
      <c r="O52" s="57">
        <f t="shared" si="40"/>
        <v>110.4143412</v>
      </c>
      <c r="P52" s="57">
        <f t="shared" si="40"/>
        <v>120.1643412</v>
      </c>
      <c r="Q52" s="252"/>
    </row>
    <row r="53" s="321" customFormat="1" ht="238" customHeight="1" spans="1:17">
      <c r="A53" s="25">
        <v>39</v>
      </c>
      <c r="B53" s="26" t="s">
        <v>151</v>
      </c>
      <c r="C53" s="26" t="s">
        <v>1330</v>
      </c>
      <c r="D53" s="31">
        <v>100</v>
      </c>
      <c r="E53" s="31">
        <v>100</v>
      </c>
      <c r="F53" s="31">
        <v>100</v>
      </c>
      <c r="G53" s="31" t="s">
        <v>1980</v>
      </c>
      <c r="H53" s="29">
        <v>50</v>
      </c>
      <c r="I53" s="34">
        <v>11.45</v>
      </c>
      <c r="J53" s="24">
        <f t="shared" si="36"/>
        <v>0.229</v>
      </c>
      <c r="K53" s="24"/>
      <c r="L53" s="23">
        <f>H53-F53</f>
        <v>-50</v>
      </c>
      <c r="M53" s="217" t="s">
        <v>2020</v>
      </c>
      <c r="N53" s="209">
        <v>38.55</v>
      </c>
      <c r="O53" s="209"/>
      <c r="P53" s="209">
        <f>SUM(N53:O53)</f>
        <v>38.55</v>
      </c>
      <c r="Q53" s="252"/>
    </row>
    <row r="54" s="322" customFormat="1" ht="126" customHeight="1" spans="1:17">
      <c r="A54" s="25">
        <v>40</v>
      </c>
      <c r="B54" s="26" t="s">
        <v>151</v>
      </c>
      <c r="C54" s="26" t="s">
        <v>252</v>
      </c>
      <c r="D54" s="34">
        <v>83</v>
      </c>
      <c r="E54" s="34">
        <v>72.87332</v>
      </c>
      <c r="F54" s="34">
        <v>70.873319</v>
      </c>
      <c r="G54" s="34">
        <v>7.21</v>
      </c>
      <c r="H54" s="34">
        <v>83</v>
      </c>
      <c r="I54" s="34">
        <v>22.871996</v>
      </c>
      <c r="J54" s="24">
        <f t="shared" si="36"/>
        <v>0.27556621686747</v>
      </c>
      <c r="K54" s="24">
        <v>0.3</v>
      </c>
      <c r="L54" s="23">
        <f>H54-F54-G54</f>
        <v>4.916681</v>
      </c>
      <c r="M54" s="25" t="s">
        <v>2021</v>
      </c>
      <c r="N54" s="209"/>
      <c r="O54" s="209">
        <v>40</v>
      </c>
      <c r="P54" s="209">
        <f>SUM(N54:O54)</f>
        <v>40</v>
      </c>
      <c r="Q54" s="188"/>
    </row>
    <row r="55" s="9" customFormat="1" ht="92" customHeight="1" spans="1:17">
      <c r="A55" s="201" t="s">
        <v>22</v>
      </c>
      <c r="B55" s="174"/>
      <c r="C55" s="175"/>
      <c r="D55" s="57">
        <f t="shared" ref="D55:I55" si="41">SUM(D53:D54)</f>
        <v>183</v>
      </c>
      <c r="E55" s="57">
        <f t="shared" si="41"/>
        <v>172.87332</v>
      </c>
      <c r="F55" s="57">
        <f t="shared" si="41"/>
        <v>170.873319</v>
      </c>
      <c r="G55" s="57">
        <f t="shared" si="41"/>
        <v>7.21</v>
      </c>
      <c r="H55" s="57">
        <f t="shared" si="41"/>
        <v>133</v>
      </c>
      <c r="I55" s="57">
        <f t="shared" si="41"/>
        <v>34.321996</v>
      </c>
      <c r="J55" s="180"/>
      <c r="K55" s="180"/>
      <c r="L55" s="57">
        <f t="shared" ref="L55:P55" si="42">SUM(L53:L54)</f>
        <v>-45.083319</v>
      </c>
      <c r="M55" s="236"/>
      <c r="N55" s="57">
        <f t="shared" si="42"/>
        <v>38.55</v>
      </c>
      <c r="O55" s="57">
        <f t="shared" si="42"/>
        <v>40</v>
      </c>
      <c r="P55" s="57">
        <f t="shared" si="42"/>
        <v>78.55</v>
      </c>
      <c r="Q55" s="188"/>
    </row>
    <row r="56" s="7" customFormat="1" ht="188" customHeight="1" spans="1:17">
      <c r="A56" s="25">
        <v>41</v>
      </c>
      <c r="B56" s="54" t="s">
        <v>283</v>
      </c>
      <c r="C56" s="26" t="s">
        <v>1413</v>
      </c>
      <c r="D56" s="33">
        <v>4063.01</v>
      </c>
      <c r="E56" s="33">
        <v>3203.437143</v>
      </c>
      <c r="F56" s="34">
        <v>3135.259334</v>
      </c>
      <c r="G56" s="33">
        <v>221.5</v>
      </c>
      <c r="H56" s="29">
        <v>4000</v>
      </c>
      <c r="I56" s="34">
        <v>916.146907</v>
      </c>
      <c r="J56" s="24">
        <f>SUM(I56:I56)/SUM(H56:H56)</f>
        <v>0.22903672675</v>
      </c>
      <c r="K56" s="24">
        <v>0.3</v>
      </c>
      <c r="L56" s="23">
        <f>H56-F56-G56</f>
        <v>643.240666</v>
      </c>
      <c r="M56" s="210" t="s">
        <v>2022</v>
      </c>
      <c r="N56" s="209"/>
      <c r="O56" s="209">
        <f>F56*0.2</f>
        <v>627.0518668</v>
      </c>
      <c r="P56" s="209">
        <f>SUM(N56:O56)</f>
        <v>627.0518668</v>
      </c>
      <c r="Q56" s="252"/>
    </row>
    <row r="57" s="7" customFormat="1" ht="170" customHeight="1" spans="1:17">
      <c r="A57" s="25">
        <v>42</v>
      </c>
      <c r="B57" s="54" t="s">
        <v>283</v>
      </c>
      <c r="C57" s="26" t="s">
        <v>1427</v>
      </c>
      <c r="D57" s="29">
        <v>2239.54</v>
      </c>
      <c r="E57" s="29"/>
      <c r="F57" s="29"/>
      <c r="G57" s="29">
        <v>166.57</v>
      </c>
      <c r="H57" s="29">
        <v>2200</v>
      </c>
      <c r="I57" s="34">
        <v>0</v>
      </c>
      <c r="J57" s="24">
        <f>SUM(I57:I57)/SUM(H57:H57)</f>
        <v>0</v>
      </c>
      <c r="K57" s="24"/>
      <c r="L57" s="23"/>
      <c r="M57" s="208" t="s">
        <v>2023</v>
      </c>
      <c r="N57" s="211"/>
      <c r="O57" s="209">
        <v>60.64</v>
      </c>
      <c r="P57" s="209">
        <f>SUM(N57:O57)</f>
        <v>60.64</v>
      </c>
      <c r="Q57" s="252"/>
    </row>
    <row r="58" s="7" customFormat="1" ht="92" customHeight="1" spans="1:17">
      <c r="A58" s="201" t="s">
        <v>22</v>
      </c>
      <c r="B58" s="174"/>
      <c r="C58" s="175"/>
      <c r="D58" s="203">
        <f t="shared" ref="D58:I58" si="43">SUM(D56:D57)</f>
        <v>6302.55</v>
      </c>
      <c r="E58" s="203">
        <f t="shared" si="43"/>
        <v>3203.437143</v>
      </c>
      <c r="F58" s="203">
        <f t="shared" si="43"/>
        <v>3135.259334</v>
      </c>
      <c r="G58" s="203">
        <f t="shared" si="43"/>
        <v>388.07</v>
      </c>
      <c r="H58" s="203">
        <f t="shared" si="43"/>
        <v>6200</v>
      </c>
      <c r="I58" s="203">
        <f t="shared" si="43"/>
        <v>916.146907</v>
      </c>
      <c r="J58" s="180"/>
      <c r="K58" s="203"/>
      <c r="L58" s="203">
        <f>SUM(L56:L57)</f>
        <v>643.240666</v>
      </c>
      <c r="M58" s="237"/>
      <c r="N58" s="203">
        <f t="shared" ref="K58:P58" si="44">SUM(N56:N57)</f>
        <v>0</v>
      </c>
      <c r="O58" s="203">
        <f t="shared" si="44"/>
        <v>687.6918668</v>
      </c>
      <c r="P58" s="203">
        <f t="shared" si="44"/>
        <v>687.6918668</v>
      </c>
      <c r="Q58" s="252"/>
    </row>
    <row r="59" s="7" customFormat="1" ht="158" customHeight="1" spans="1:17">
      <c r="A59" s="25">
        <v>43</v>
      </c>
      <c r="B59" s="26" t="s">
        <v>432</v>
      </c>
      <c r="C59" s="40" t="s">
        <v>1546</v>
      </c>
      <c r="D59" s="31">
        <v>1500</v>
      </c>
      <c r="E59" s="31"/>
      <c r="F59" s="31"/>
      <c r="G59" s="31">
        <v>92.24</v>
      </c>
      <c r="H59" s="29">
        <v>1300</v>
      </c>
      <c r="I59" s="34">
        <v>0</v>
      </c>
      <c r="J59" s="24">
        <f>SUM(I59:I59)/SUM(H59:H59)</f>
        <v>0</v>
      </c>
      <c r="K59" s="24"/>
      <c r="L59" s="24"/>
      <c r="M59" s="208" t="s">
        <v>2024</v>
      </c>
      <c r="N59" s="238"/>
      <c r="O59" s="209">
        <v>38.52</v>
      </c>
      <c r="P59" s="209">
        <f>SUM(N59:O59)</f>
        <v>38.52</v>
      </c>
      <c r="Q59" s="276" t="s">
        <v>2025</v>
      </c>
    </row>
    <row r="60" s="7" customFormat="1" ht="178" customHeight="1" spans="1:18">
      <c r="A60" s="25">
        <v>44</v>
      </c>
      <c r="B60" s="26" t="s">
        <v>432</v>
      </c>
      <c r="C60" s="41" t="s">
        <v>449</v>
      </c>
      <c r="D60" s="29">
        <v>1007.59</v>
      </c>
      <c r="E60" s="29">
        <v>455.987211</v>
      </c>
      <c r="F60" s="29">
        <v>448.910585</v>
      </c>
      <c r="G60" s="29">
        <v>73.47</v>
      </c>
      <c r="H60" s="29">
        <v>600</v>
      </c>
      <c r="I60" s="34">
        <v>126.573175</v>
      </c>
      <c r="J60" s="24">
        <f>SUM(I60:I60)/SUM(H60:H60)</f>
        <v>0.210955291666667</v>
      </c>
      <c r="K60" s="24">
        <v>0.3</v>
      </c>
      <c r="L60" s="23">
        <f>H60-F60-G60</f>
        <v>77.619415</v>
      </c>
      <c r="M60" s="210" t="s">
        <v>2026</v>
      </c>
      <c r="N60" s="209"/>
      <c r="O60" s="209">
        <v>158.596825</v>
      </c>
      <c r="P60" s="209">
        <f>SUM(N60:O60)</f>
        <v>158.596825</v>
      </c>
      <c r="Q60" s="252"/>
      <c r="R60" s="239"/>
    </row>
    <row r="61" s="7" customFormat="1" ht="92" customHeight="1" spans="1:17">
      <c r="A61" s="201" t="s">
        <v>22</v>
      </c>
      <c r="B61" s="174"/>
      <c r="C61" s="175"/>
      <c r="D61" s="203">
        <f t="shared" ref="D61:I61" si="45">SUM(D59:D60)</f>
        <v>2507.59</v>
      </c>
      <c r="E61" s="203">
        <f t="shared" si="45"/>
        <v>455.987211</v>
      </c>
      <c r="F61" s="203">
        <f t="shared" si="45"/>
        <v>448.910585</v>
      </c>
      <c r="G61" s="203">
        <f t="shared" si="45"/>
        <v>165.71</v>
      </c>
      <c r="H61" s="203">
        <f t="shared" si="45"/>
        <v>1900</v>
      </c>
      <c r="I61" s="203">
        <f t="shared" si="45"/>
        <v>126.573175</v>
      </c>
      <c r="J61" s="180"/>
      <c r="K61" s="203"/>
      <c r="L61" s="203">
        <f t="shared" ref="K61:P61" si="46">SUM(L59:L60)</f>
        <v>77.619415</v>
      </c>
      <c r="M61" s="240"/>
      <c r="N61" s="203">
        <f t="shared" si="46"/>
        <v>0</v>
      </c>
      <c r="O61" s="203">
        <f t="shared" si="46"/>
        <v>197.116825</v>
      </c>
      <c r="P61" s="203">
        <f t="shared" si="46"/>
        <v>197.116825</v>
      </c>
      <c r="Q61" s="252"/>
    </row>
    <row r="62" s="7" customFormat="1" ht="210" customHeight="1" spans="1:17">
      <c r="A62" s="25">
        <v>45</v>
      </c>
      <c r="B62" s="26" t="s">
        <v>517</v>
      </c>
      <c r="C62" s="26" t="s">
        <v>513</v>
      </c>
      <c r="D62" s="29">
        <v>2600</v>
      </c>
      <c r="E62" s="29">
        <v>2462.95035</v>
      </c>
      <c r="F62" s="29">
        <v>2297.918037</v>
      </c>
      <c r="G62" s="29">
        <v>133.97</v>
      </c>
      <c r="H62" s="29">
        <v>2400</v>
      </c>
      <c r="I62" s="34">
        <v>0</v>
      </c>
      <c r="J62" s="24">
        <f>SUM(I62:I62)/SUM(H62:H62)</f>
        <v>0</v>
      </c>
      <c r="K62" s="24"/>
      <c r="L62" s="23">
        <f>H62-F62-G62</f>
        <v>-31.8880369999999</v>
      </c>
      <c r="M62" s="210" t="s">
        <v>2027</v>
      </c>
      <c r="N62" s="209">
        <f>F62*0.3</f>
        <v>689.3754111</v>
      </c>
      <c r="O62" s="209">
        <v>65.752</v>
      </c>
      <c r="P62" s="209">
        <f>SUM(N62:O62)</f>
        <v>755.1274111</v>
      </c>
      <c r="Q62" s="252"/>
    </row>
    <row r="63" s="7" customFormat="1" ht="186" customHeight="1" spans="1:17">
      <c r="A63" s="25">
        <v>46</v>
      </c>
      <c r="B63" s="26" t="s">
        <v>517</v>
      </c>
      <c r="C63" s="31" t="s">
        <v>2028</v>
      </c>
      <c r="D63" s="31">
        <v>8500</v>
      </c>
      <c r="E63" s="31"/>
      <c r="F63" s="31"/>
      <c r="G63" s="31">
        <v>257.95</v>
      </c>
      <c r="H63" s="29">
        <v>7672.1</v>
      </c>
      <c r="I63" s="34">
        <v>0</v>
      </c>
      <c r="J63" s="24">
        <f>SUM(I63:I63)/SUM(H63:H63)</f>
        <v>0</v>
      </c>
      <c r="K63" s="24"/>
      <c r="L63" s="24"/>
      <c r="M63" s="208" t="s">
        <v>2029</v>
      </c>
      <c r="N63" s="209"/>
      <c r="O63" s="209">
        <v>118.26</v>
      </c>
      <c r="P63" s="209">
        <f>SUM(N63:O63)</f>
        <v>118.26</v>
      </c>
      <c r="Q63" s="252"/>
    </row>
    <row r="64" s="7" customFormat="1" ht="92" customHeight="1" spans="1:17">
      <c r="A64" s="201" t="s">
        <v>22</v>
      </c>
      <c r="B64" s="174"/>
      <c r="C64" s="175"/>
      <c r="D64" s="204">
        <f t="shared" ref="D64:I64" si="47">SUM(D62:D63)</f>
        <v>11100</v>
      </c>
      <c r="E64" s="204">
        <f t="shared" si="47"/>
        <v>2462.95035</v>
      </c>
      <c r="F64" s="204">
        <f t="shared" si="47"/>
        <v>2297.918037</v>
      </c>
      <c r="G64" s="204">
        <f t="shared" si="47"/>
        <v>391.92</v>
      </c>
      <c r="H64" s="204">
        <f t="shared" si="47"/>
        <v>10072.1</v>
      </c>
      <c r="I64" s="204">
        <f t="shared" si="47"/>
        <v>0</v>
      </c>
      <c r="J64" s="180"/>
      <c r="K64" s="180"/>
      <c r="L64" s="204">
        <f t="shared" ref="L64:P64" si="48">SUM(L62:L63)</f>
        <v>-31.8880369999999</v>
      </c>
      <c r="M64" s="240"/>
      <c r="N64" s="204">
        <f t="shared" si="48"/>
        <v>689.3754111</v>
      </c>
      <c r="O64" s="204">
        <f t="shared" si="48"/>
        <v>184.012</v>
      </c>
      <c r="P64" s="204">
        <f t="shared" si="48"/>
        <v>873.3874111</v>
      </c>
      <c r="Q64" s="252"/>
    </row>
    <row r="65" s="7" customFormat="1" ht="138" customHeight="1" spans="1:17">
      <c r="A65" s="25">
        <v>47</v>
      </c>
      <c r="B65" s="26" t="s">
        <v>70</v>
      </c>
      <c r="C65" s="26" t="s">
        <v>64</v>
      </c>
      <c r="D65" s="34">
        <v>194.4</v>
      </c>
      <c r="E65" s="34">
        <v>194.4</v>
      </c>
      <c r="F65" s="34">
        <v>194.4</v>
      </c>
      <c r="G65" s="34" t="s">
        <v>1980</v>
      </c>
      <c r="H65" s="34">
        <v>194.4</v>
      </c>
      <c r="I65" s="34">
        <v>64.8</v>
      </c>
      <c r="J65" s="24">
        <f>SUM(I65:I65)/SUM(H65:H65)</f>
        <v>0.333333333333333</v>
      </c>
      <c r="K65" s="34" t="s">
        <v>1980</v>
      </c>
      <c r="L65" s="34" t="s">
        <v>1980</v>
      </c>
      <c r="M65" s="208" t="s">
        <v>1615</v>
      </c>
      <c r="N65" s="209"/>
      <c r="O65" s="211"/>
      <c r="P65" s="209">
        <f>SUM(N65:O65)</f>
        <v>0</v>
      </c>
      <c r="Q65" s="252"/>
    </row>
    <row r="66" s="7" customFormat="1" ht="174" customHeight="1" spans="1:17">
      <c r="A66" s="25">
        <v>48</v>
      </c>
      <c r="B66" s="26" t="s">
        <v>70</v>
      </c>
      <c r="C66" s="31" t="s">
        <v>1607</v>
      </c>
      <c r="D66" s="34">
        <v>50</v>
      </c>
      <c r="E66" s="34">
        <v>50</v>
      </c>
      <c r="F66" s="34">
        <v>50</v>
      </c>
      <c r="G66" s="34" t="s">
        <v>1980</v>
      </c>
      <c r="H66" s="34">
        <v>50</v>
      </c>
      <c r="I66" s="34">
        <v>0</v>
      </c>
      <c r="J66" s="24">
        <f>SUM(I66:I66)/SUM(H66:H66)</f>
        <v>0</v>
      </c>
      <c r="K66" s="34" t="s">
        <v>1980</v>
      </c>
      <c r="L66" s="34" t="s">
        <v>1980</v>
      </c>
      <c r="M66" s="210" t="s">
        <v>2030</v>
      </c>
      <c r="N66" s="209">
        <v>0.5</v>
      </c>
      <c r="O66" s="211"/>
      <c r="P66" s="209">
        <f>SUM(N66:O66)</f>
        <v>0.5</v>
      </c>
      <c r="Q66" s="252"/>
    </row>
    <row r="67" s="7" customFormat="1" ht="92" customHeight="1" spans="1:17">
      <c r="A67" s="201" t="s">
        <v>22</v>
      </c>
      <c r="B67" s="174"/>
      <c r="C67" s="175"/>
      <c r="D67" s="57">
        <f t="shared" ref="D67:I67" si="49">SUM(D65:D66)</f>
        <v>244.4</v>
      </c>
      <c r="E67" s="57">
        <f t="shared" si="49"/>
        <v>244.4</v>
      </c>
      <c r="F67" s="57">
        <f t="shared" si="49"/>
        <v>244.4</v>
      </c>
      <c r="G67" s="57">
        <f t="shared" si="49"/>
        <v>0</v>
      </c>
      <c r="H67" s="57">
        <f t="shared" si="49"/>
        <v>244.4</v>
      </c>
      <c r="I67" s="57">
        <f t="shared" si="49"/>
        <v>64.8</v>
      </c>
      <c r="J67" s="180"/>
      <c r="K67" s="57"/>
      <c r="L67" s="57"/>
      <c r="M67" s="240"/>
      <c r="N67" s="57">
        <f t="shared" ref="N67:P67" si="50">SUM(N65:N66)</f>
        <v>0.5</v>
      </c>
      <c r="O67" s="57">
        <f t="shared" si="50"/>
        <v>0</v>
      </c>
      <c r="P67" s="57">
        <f t="shared" si="50"/>
        <v>0.5</v>
      </c>
      <c r="Q67" s="252"/>
    </row>
    <row r="68" s="7" customFormat="1" ht="136" customHeight="1" spans="1:17">
      <c r="A68" s="25">
        <v>49</v>
      </c>
      <c r="B68" s="54" t="s">
        <v>84</v>
      </c>
      <c r="C68" s="64" t="s">
        <v>1610</v>
      </c>
      <c r="D68" s="34">
        <v>1423.2</v>
      </c>
      <c r="E68" s="34">
        <v>1423.2</v>
      </c>
      <c r="F68" s="34">
        <v>1423.2</v>
      </c>
      <c r="G68" s="34" t="s">
        <v>1980</v>
      </c>
      <c r="H68" s="34">
        <v>1423.2</v>
      </c>
      <c r="I68" s="34">
        <v>355.8</v>
      </c>
      <c r="J68" s="24">
        <f>SUM(I68:I68)/SUM(H68:H68)</f>
        <v>0.25</v>
      </c>
      <c r="K68" s="34" t="s">
        <v>1980</v>
      </c>
      <c r="L68" s="34" t="s">
        <v>1980</v>
      </c>
      <c r="M68" s="208" t="s">
        <v>2031</v>
      </c>
      <c r="N68" s="209"/>
      <c r="O68" s="209">
        <v>118.6</v>
      </c>
      <c r="P68" s="209">
        <f>SUM(N68:O68)</f>
        <v>118.6</v>
      </c>
      <c r="Q68" s="252"/>
    </row>
    <row r="69" s="7" customFormat="1" ht="188" customHeight="1" spans="1:17">
      <c r="A69" s="25">
        <v>50</v>
      </c>
      <c r="B69" s="26" t="s">
        <v>84</v>
      </c>
      <c r="C69" s="31" t="s">
        <v>1700</v>
      </c>
      <c r="D69" s="34">
        <v>4030</v>
      </c>
      <c r="E69" s="34">
        <v>3677.242888</v>
      </c>
      <c r="F69" s="34">
        <f>832.37773+1029.004149+733.425121+782.331294</f>
        <v>3377.138294</v>
      </c>
      <c r="G69" s="34">
        <v>144.94</v>
      </c>
      <c r="H69" s="34">
        <v>1030</v>
      </c>
      <c r="I69" s="34">
        <v>0</v>
      </c>
      <c r="J69" s="24">
        <f>SUM(I69:I69)/SUM(H69:H69)</f>
        <v>0</v>
      </c>
      <c r="K69" s="24"/>
      <c r="L69" s="23">
        <f>4030-F69-G69</f>
        <v>507.921706</v>
      </c>
      <c r="M69" s="318" t="s">
        <v>2032</v>
      </c>
      <c r="N69" s="209"/>
      <c r="O69" s="209">
        <v>1030</v>
      </c>
      <c r="P69" s="209">
        <f>SUM(N69:O69)</f>
        <v>1030</v>
      </c>
      <c r="Q69" s="252"/>
    </row>
    <row r="70" s="8" customFormat="1" ht="140" customHeight="1" spans="1:17">
      <c r="A70" s="25">
        <v>51</v>
      </c>
      <c r="B70" s="26" t="s">
        <v>84</v>
      </c>
      <c r="C70" s="26" t="s">
        <v>1894</v>
      </c>
      <c r="D70" s="34">
        <v>395</v>
      </c>
      <c r="E70" s="34"/>
      <c r="F70" s="34">
        <v>362.46397</v>
      </c>
      <c r="G70" s="34">
        <v>20.53</v>
      </c>
      <c r="H70" s="34">
        <v>395</v>
      </c>
      <c r="I70" s="34">
        <f>118.127691+1.324859</f>
        <v>119.45255</v>
      </c>
      <c r="J70" s="24">
        <f>SUM(I70:I70)/SUM(H70:H70)</f>
        <v>0.302411518987342</v>
      </c>
      <c r="K70" s="24">
        <v>0.3</v>
      </c>
      <c r="L70" s="23">
        <f>D70-F70-G70</f>
        <v>12.00603</v>
      </c>
      <c r="M70" s="327" t="s">
        <v>2033</v>
      </c>
      <c r="N70" s="219"/>
      <c r="O70" s="219">
        <v>144.985588</v>
      </c>
      <c r="P70" s="209">
        <f>SUM(N70:O70)</f>
        <v>144.985588</v>
      </c>
      <c r="Q70" s="252"/>
    </row>
    <row r="71" s="8" customFormat="1" ht="92" customHeight="1" spans="1:17">
      <c r="A71" s="201" t="s">
        <v>22</v>
      </c>
      <c r="B71" s="174"/>
      <c r="C71" s="175"/>
      <c r="D71" s="57">
        <f t="shared" ref="D71:I71" si="51">SUM(D68:D70)</f>
        <v>5848.2</v>
      </c>
      <c r="E71" s="57">
        <f t="shared" si="51"/>
        <v>5100.442888</v>
      </c>
      <c r="F71" s="57">
        <f t="shared" si="51"/>
        <v>5162.802264</v>
      </c>
      <c r="G71" s="57">
        <f t="shared" si="51"/>
        <v>165.47</v>
      </c>
      <c r="H71" s="57">
        <f t="shared" si="51"/>
        <v>2848.2</v>
      </c>
      <c r="I71" s="57">
        <f t="shared" si="51"/>
        <v>475.25255</v>
      </c>
      <c r="J71" s="180"/>
      <c r="K71" s="180"/>
      <c r="L71" s="57">
        <f>SUM(L68:L70)</f>
        <v>519.927736</v>
      </c>
      <c r="M71" s="241"/>
      <c r="N71" s="57">
        <f t="shared" ref="N71:P71" si="52">SUM(N68:N70)</f>
        <v>0</v>
      </c>
      <c r="O71" s="57">
        <f t="shared" si="52"/>
        <v>1293.585588</v>
      </c>
      <c r="P71" s="57">
        <f t="shared" si="52"/>
        <v>1293.585588</v>
      </c>
      <c r="Q71" s="252"/>
    </row>
    <row r="72" s="7" customFormat="1" ht="168" customHeight="1" spans="1:17">
      <c r="A72" s="25">
        <v>52</v>
      </c>
      <c r="B72" s="54" t="s">
        <v>92</v>
      </c>
      <c r="C72" s="25" t="s">
        <v>1616</v>
      </c>
      <c r="D72" s="34">
        <v>30</v>
      </c>
      <c r="E72" s="34">
        <v>30</v>
      </c>
      <c r="F72" s="34">
        <v>30</v>
      </c>
      <c r="G72" s="34" t="s">
        <v>1980</v>
      </c>
      <c r="H72" s="34">
        <v>30</v>
      </c>
      <c r="I72" s="34">
        <v>0</v>
      </c>
      <c r="J72" s="24">
        <f>SUM(I72:I72)/SUM(H72:H72)</f>
        <v>0</v>
      </c>
      <c r="K72" s="34" t="s">
        <v>1980</v>
      </c>
      <c r="L72" s="34" t="s">
        <v>1980</v>
      </c>
      <c r="M72" s="222" t="s">
        <v>2034</v>
      </c>
      <c r="N72" s="211"/>
      <c r="O72" s="209">
        <v>7.45</v>
      </c>
      <c r="P72" s="209">
        <f>SUM(N72:O72)</f>
        <v>7.45</v>
      </c>
      <c r="Q72" s="252"/>
    </row>
    <row r="73" s="7" customFormat="1" ht="110" customHeight="1" spans="1:17">
      <c r="A73" s="25">
        <v>53</v>
      </c>
      <c r="B73" s="54" t="s">
        <v>92</v>
      </c>
      <c r="C73" s="64" t="s">
        <v>96</v>
      </c>
      <c r="D73" s="34">
        <v>291.6</v>
      </c>
      <c r="E73" s="34">
        <v>291.6</v>
      </c>
      <c r="F73" s="34">
        <v>291.6</v>
      </c>
      <c r="G73" s="34" t="s">
        <v>1980</v>
      </c>
      <c r="H73" s="34">
        <v>291.6</v>
      </c>
      <c r="I73" s="34">
        <v>4.536</v>
      </c>
      <c r="J73" s="24">
        <f>SUM(I73:I73)/SUM(H73:H73)</f>
        <v>0.0155555555555556</v>
      </c>
      <c r="K73" s="34" t="s">
        <v>1980</v>
      </c>
      <c r="L73" s="34" t="s">
        <v>1980</v>
      </c>
      <c r="M73" s="222" t="s">
        <v>2034</v>
      </c>
      <c r="N73" s="209">
        <v>48.6</v>
      </c>
      <c r="O73" s="211"/>
      <c r="P73" s="209">
        <f>SUM(N73:O73)</f>
        <v>48.6</v>
      </c>
      <c r="Q73" s="252"/>
    </row>
    <row r="74" s="7" customFormat="1" ht="110" customHeight="1" spans="1:17">
      <c r="A74" s="201" t="s">
        <v>22</v>
      </c>
      <c r="B74" s="174"/>
      <c r="C74" s="175"/>
      <c r="D74" s="57">
        <f t="shared" ref="D74:I74" si="53">SUM(D72:D73)</f>
        <v>321.6</v>
      </c>
      <c r="E74" s="57">
        <f t="shared" si="53"/>
        <v>321.6</v>
      </c>
      <c r="F74" s="57">
        <f t="shared" si="53"/>
        <v>321.6</v>
      </c>
      <c r="G74" s="57">
        <f t="shared" si="53"/>
        <v>0</v>
      </c>
      <c r="H74" s="57">
        <f t="shared" si="53"/>
        <v>321.6</v>
      </c>
      <c r="I74" s="57">
        <f t="shared" si="53"/>
        <v>4.536</v>
      </c>
      <c r="J74" s="180"/>
      <c r="K74" s="57"/>
      <c r="L74" s="57">
        <f>SUM(L72:L73)</f>
        <v>0</v>
      </c>
      <c r="M74" s="246"/>
      <c r="N74" s="57">
        <f t="shared" ref="N74:P74" si="54">SUM(N72:N73)</f>
        <v>48.6</v>
      </c>
      <c r="O74" s="57">
        <f t="shared" si="54"/>
        <v>7.45</v>
      </c>
      <c r="P74" s="57">
        <f t="shared" si="54"/>
        <v>56.05</v>
      </c>
      <c r="Q74" s="252"/>
    </row>
    <row r="75" s="6" customFormat="1" ht="156" customHeight="1" spans="1:17">
      <c r="A75" s="25">
        <v>54</v>
      </c>
      <c r="B75" s="26" t="s">
        <v>39</v>
      </c>
      <c r="C75" s="31" t="s">
        <v>1307</v>
      </c>
      <c r="D75" s="28">
        <v>714</v>
      </c>
      <c r="E75" s="28" t="s">
        <v>2035</v>
      </c>
      <c r="F75" s="28" t="s">
        <v>2036</v>
      </c>
      <c r="G75" s="28" t="s">
        <v>2037</v>
      </c>
      <c r="H75" s="29">
        <v>714</v>
      </c>
      <c r="I75" s="30">
        <v>0</v>
      </c>
      <c r="J75" s="24">
        <f t="shared" ref="J75:J82" si="55">SUM(I75:I75)/SUM(H75:H75)</f>
        <v>0</v>
      </c>
      <c r="K75" s="24"/>
      <c r="L75" s="23">
        <f>H75-F75-G75</f>
        <v>91.315307</v>
      </c>
      <c r="M75" s="58" t="s">
        <v>2038</v>
      </c>
      <c r="N75" s="219">
        <v>199.962</v>
      </c>
      <c r="O75" s="219">
        <v>0</v>
      </c>
      <c r="P75" s="209">
        <f>SUM(N75:O75)</f>
        <v>199.962</v>
      </c>
      <c r="Q75" s="257"/>
    </row>
    <row r="76" s="7" customFormat="1" ht="124" customHeight="1" spans="1:17">
      <c r="A76" s="25">
        <v>55</v>
      </c>
      <c r="B76" s="54" t="s">
        <v>2039</v>
      </c>
      <c r="C76" s="242" t="s">
        <v>1322</v>
      </c>
      <c r="D76" s="31">
        <v>1200</v>
      </c>
      <c r="E76" s="243">
        <v>1200</v>
      </c>
      <c r="F76" s="243">
        <v>1200</v>
      </c>
      <c r="G76" s="24" t="s">
        <v>1980</v>
      </c>
      <c r="H76" s="29">
        <v>600</v>
      </c>
      <c r="I76" s="30">
        <v>217.326838</v>
      </c>
      <c r="J76" s="24">
        <f t="shared" si="55"/>
        <v>0.362211396666667</v>
      </c>
      <c r="K76" s="24"/>
      <c r="L76" s="23">
        <f>H76-F76</f>
        <v>-600</v>
      </c>
      <c r="M76" s="217" t="s">
        <v>1327</v>
      </c>
      <c r="N76" s="209"/>
      <c r="O76" s="211"/>
      <c r="P76" s="209">
        <f t="shared" ref="P75:P82" si="56">SUM(N76:O76)</f>
        <v>0</v>
      </c>
      <c r="Q76" s="252"/>
    </row>
    <row r="77" s="7" customFormat="1" ht="146" customHeight="1" spans="1:17">
      <c r="A77" s="25">
        <v>56</v>
      </c>
      <c r="B77" s="54" t="s">
        <v>109</v>
      </c>
      <c r="C77" s="244" t="s">
        <v>1626</v>
      </c>
      <c r="D77" s="31">
        <v>81.9</v>
      </c>
      <c r="E77" s="31">
        <v>81.9</v>
      </c>
      <c r="F77" s="31">
        <v>81.9</v>
      </c>
      <c r="G77" s="34" t="s">
        <v>1980</v>
      </c>
      <c r="H77" s="29">
        <v>81.9</v>
      </c>
      <c r="I77" s="34">
        <v>0</v>
      </c>
      <c r="J77" s="24">
        <f t="shared" si="55"/>
        <v>0</v>
      </c>
      <c r="K77" s="34" t="s">
        <v>1980</v>
      </c>
      <c r="L77" s="34" t="s">
        <v>1980</v>
      </c>
      <c r="M77" s="217" t="s">
        <v>2040</v>
      </c>
      <c r="N77" s="209">
        <v>81.9</v>
      </c>
      <c r="O77" s="209"/>
      <c r="P77" s="209">
        <f t="shared" si="56"/>
        <v>81.9</v>
      </c>
      <c r="Q77" s="252"/>
    </row>
    <row r="78" s="7" customFormat="1" ht="134" customHeight="1" spans="1:17">
      <c r="A78" s="25">
        <v>57</v>
      </c>
      <c r="B78" s="26" t="s">
        <v>137</v>
      </c>
      <c r="C78" s="41" t="s">
        <v>1632</v>
      </c>
      <c r="D78" s="29">
        <v>252</v>
      </c>
      <c r="E78" s="34">
        <v>252</v>
      </c>
      <c r="F78" s="29">
        <f>83.804+71.7+95.6</f>
        <v>251.104</v>
      </c>
      <c r="G78" s="34" t="s">
        <v>1980</v>
      </c>
      <c r="H78" s="29">
        <v>252</v>
      </c>
      <c r="I78" s="34">
        <v>0</v>
      </c>
      <c r="J78" s="24">
        <f t="shared" si="55"/>
        <v>0</v>
      </c>
      <c r="K78" s="24"/>
      <c r="L78" s="23">
        <f>H78-F78</f>
        <v>0.895999999999987</v>
      </c>
      <c r="M78" s="222" t="s">
        <v>2041</v>
      </c>
      <c r="N78" s="209">
        <f>F78*0.5</f>
        <v>125.552</v>
      </c>
      <c r="O78" s="211"/>
      <c r="P78" s="209">
        <f t="shared" si="56"/>
        <v>125.552</v>
      </c>
      <c r="Q78" s="252"/>
    </row>
    <row r="79" s="7" customFormat="1" ht="150" customHeight="1" spans="1:17">
      <c r="A79" s="25">
        <v>58</v>
      </c>
      <c r="B79" s="54" t="s">
        <v>117</v>
      </c>
      <c r="C79" s="245" t="s">
        <v>1841</v>
      </c>
      <c r="D79" s="34">
        <v>1410</v>
      </c>
      <c r="E79" s="34">
        <v>1410</v>
      </c>
      <c r="F79" s="34">
        <v>1410</v>
      </c>
      <c r="G79" s="34" t="s">
        <v>1980</v>
      </c>
      <c r="H79" s="34">
        <v>666</v>
      </c>
      <c r="I79" s="34">
        <v>579.45</v>
      </c>
      <c r="J79" s="24">
        <f t="shared" si="55"/>
        <v>0.870045045045045</v>
      </c>
      <c r="K79" s="24"/>
      <c r="L79" s="23">
        <f>H79-F79</f>
        <v>-744</v>
      </c>
      <c r="M79" s="222" t="s">
        <v>2042</v>
      </c>
      <c r="N79" s="209">
        <v>60</v>
      </c>
      <c r="O79" s="211"/>
      <c r="P79" s="209">
        <f t="shared" si="56"/>
        <v>60</v>
      </c>
      <c r="Q79" s="252"/>
    </row>
    <row r="80" s="9" customFormat="1" ht="142" customHeight="1" spans="1:17">
      <c r="A80" s="25">
        <v>59</v>
      </c>
      <c r="B80" s="54" t="s">
        <v>144</v>
      </c>
      <c r="C80" s="31" t="s">
        <v>2043</v>
      </c>
      <c r="D80" s="34">
        <v>26</v>
      </c>
      <c r="E80" s="34">
        <v>26</v>
      </c>
      <c r="F80" s="34"/>
      <c r="G80" s="34" t="s">
        <v>1980</v>
      </c>
      <c r="H80" s="34">
        <v>26</v>
      </c>
      <c r="I80" s="34">
        <v>0</v>
      </c>
      <c r="J80" s="24">
        <f t="shared" si="55"/>
        <v>0</v>
      </c>
      <c r="K80" s="24"/>
      <c r="L80" s="24"/>
      <c r="M80" s="64" t="s">
        <v>2044</v>
      </c>
      <c r="N80" s="209">
        <v>13</v>
      </c>
      <c r="O80" s="211"/>
      <c r="P80" s="209">
        <f t="shared" si="56"/>
        <v>13</v>
      </c>
      <c r="Q80" s="188"/>
    </row>
    <row r="81" s="9" customFormat="1" ht="168" customHeight="1" spans="1:17">
      <c r="A81" s="25">
        <v>60</v>
      </c>
      <c r="B81" s="54" t="s">
        <v>266</v>
      </c>
      <c r="C81" s="54" t="s">
        <v>1925</v>
      </c>
      <c r="D81" s="34">
        <v>176</v>
      </c>
      <c r="E81" s="34">
        <v>150.77545</v>
      </c>
      <c r="F81" s="34"/>
      <c r="G81" s="34">
        <v>14.95</v>
      </c>
      <c r="H81" s="34">
        <v>176</v>
      </c>
      <c r="I81" s="34">
        <v>0</v>
      </c>
      <c r="J81" s="24">
        <f t="shared" si="55"/>
        <v>0</v>
      </c>
      <c r="K81" s="24"/>
      <c r="L81" s="24"/>
      <c r="M81" s="182" t="s">
        <v>2045</v>
      </c>
      <c r="N81" s="209"/>
      <c r="O81" s="209">
        <v>61.6</v>
      </c>
      <c r="P81" s="209">
        <f t="shared" si="56"/>
        <v>61.6</v>
      </c>
      <c r="Q81" s="188"/>
    </row>
    <row r="82" s="9" customFormat="1" ht="146" customHeight="1" spans="1:17">
      <c r="A82" s="25">
        <v>61</v>
      </c>
      <c r="B82" s="54" t="s">
        <v>260</v>
      </c>
      <c r="C82" s="54" t="s">
        <v>1936</v>
      </c>
      <c r="D82" s="34">
        <v>266</v>
      </c>
      <c r="E82" s="34"/>
      <c r="F82" s="34"/>
      <c r="G82" s="34">
        <v>15.57</v>
      </c>
      <c r="H82" s="34">
        <v>266</v>
      </c>
      <c r="I82" s="34">
        <v>0</v>
      </c>
      <c r="J82" s="24">
        <f t="shared" si="55"/>
        <v>0</v>
      </c>
      <c r="K82" s="24"/>
      <c r="L82" s="24"/>
      <c r="M82" s="70" t="s">
        <v>2046</v>
      </c>
      <c r="N82" s="209"/>
      <c r="O82" s="209">
        <v>93.1</v>
      </c>
      <c r="P82" s="209">
        <f t="shared" si="56"/>
        <v>93.1</v>
      </c>
      <c r="Q82" s="188"/>
    </row>
    <row r="83" ht="297" customHeight="1"/>
  </sheetData>
  <autoFilter xmlns:etc="http://www.wps.cn/officeDocument/2017/etCustomData" ref="A3:R83" etc:filterBottomFollowUsedRange="0">
    <extLst/>
  </autoFilter>
  <mergeCells count="34">
    <mergeCell ref="A1:P1"/>
    <mergeCell ref="N2:P2"/>
    <mergeCell ref="A4:C4"/>
    <mergeCell ref="A9:C9"/>
    <mergeCell ref="A14:C14"/>
    <mergeCell ref="A19:C19"/>
    <mergeCell ref="A24:C24"/>
    <mergeCell ref="A29:C29"/>
    <mergeCell ref="A33:C33"/>
    <mergeCell ref="A37:C37"/>
    <mergeCell ref="A42:C42"/>
    <mergeCell ref="A48:C48"/>
    <mergeCell ref="A52:C52"/>
    <mergeCell ref="A55:C55"/>
    <mergeCell ref="A58:C58"/>
    <mergeCell ref="A61:C61"/>
    <mergeCell ref="A64:C64"/>
    <mergeCell ref="A67:C67"/>
    <mergeCell ref="A71:C71"/>
    <mergeCell ref="A74:C74"/>
    <mergeCell ref="A2:A3"/>
    <mergeCell ref="B2:B3"/>
    <mergeCell ref="C2:C3"/>
    <mergeCell ref="D2:D3"/>
    <mergeCell ref="E2:E3"/>
    <mergeCell ref="F2:F3"/>
    <mergeCell ref="G2:G3"/>
    <mergeCell ref="H2:H3"/>
    <mergeCell ref="I2:I3"/>
    <mergeCell ref="J2:J3"/>
    <mergeCell ref="K2:K3"/>
    <mergeCell ref="L2:L3"/>
    <mergeCell ref="M2:M3"/>
    <mergeCell ref="Q2:Q3"/>
  </mergeCells>
  <conditionalFormatting sqref="C18">
    <cfRule type="duplicateValues" dxfId="0" priority="9"/>
  </conditionalFormatting>
  <conditionalFormatting sqref="C28">
    <cfRule type="duplicateValues" dxfId="0" priority="7"/>
  </conditionalFormatting>
  <conditionalFormatting sqref="C54">
    <cfRule type="duplicateValues" dxfId="0" priority="4"/>
  </conditionalFormatting>
  <conditionalFormatting sqref="C57">
    <cfRule type="duplicateValues" dxfId="0" priority="10"/>
  </conditionalFormatting>
  <conditionalFormatting sqref="C81">
    <cfRule type="duplicateValues" dxfId="0" priority="2"/>
  </conditionalFormatting>
  <conditionalFormatting sqref="C82">
    <cfRule type="duplicateValues" dxfId="0" priority="1"/>
  </conditionalFormatting>
  <conditionalFormatting sqref="C13 C27 C41 C47 C51 C70">
    <cfRule type="expression" dxfId="1" priority="12">
      <formula>AND(SUMPRODUCT(IFERROR(1*(($C$13&amp;"x")=(C13&amp;"x")),0))+SUMPRODUCT(IFERROR(1*(($C$27&amp;"x")=(C13&amp;"x")),0))+SUMPRODUCT(IFERROR(1*(($C$41&amp;"x")=(C13&amp;"x")),0))+SUMPRODUCT(IFERROR(1*(($C$47&amp;"x")=(C13&amp;"x")),0))+SUMPRODUCT(IFERROR(1*(($C$51&amp;"x")=(C13&amp;"x")),0))+SUMPRODUCT(IFERROR(1*(($C$70&amp;"x")=(C13&amp;"x")),0))&gt;1,NOT(ISBLANK(C13)))</formula>
    </cfRule>
  </conditionalFormatting>
  <pageMargins left="0.314583333333333" right="0.196527777777778" top="0.393055555555556" bottom="0.0784722222222222" header="0.393055555555556" footer="0.314583333333333"/>
  <pageSetup paperSize="8" scale="3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83"/>
  <sheetViews>
    <sheetView zoomScale="30" zoomScaleNormal="30" workbookViewId="0">
      <pane ySplit="3" topLeftCell="A78"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7" width="39.2592592592593" style="11" customWidth="1"/>
    <col min="8" max="8" width="37.5" style="11" customWidth="1"/>
    <col min="9" max="9" width="31.8518518518519" style="11" customWidth="1"/>
    <col min="10" max="10" width="24.2777777777778" style="11" customWidth="1"/>
    <col min="11" max="11" width="28.8888888888889" style="11" customWidth="1"/>
    <col min="12" max="12" width="33.7037037037037" style="11" customWidth="1"/>
    <col min="13" max="13" width="83.3333333333333" style="10" customWidth="1"/>
    <col min="14" max="14" width="44.4444444444444" style="10" customWidth="1"/>
    <col min="15" max="15" width="34.4444444444444" style="188" hidden="1" customWidth="1"/>
    <col min="16" max="18" width="34.4444444444444" style="9" hidden="1" customWidth="1"/>
    <col min="19" max="32" width="10" style="9" hidden="1" customWidth="1"/>
    <col min="33" max="35" width="34.4444444444444" style="9"/>
    <col min="36" max="16384" width="10" style="9"/>
  </cols>
  <sheetData>
    <row r="1" s="4" customFormat="1" ht="139" customHeight="1" spans="1:15">
      <c r="A1" s="13" t="s">
        <v>1947</v>
      </c>
      <c r="B1" s="13"/>
      <c r="C1" s="13"/>
      <c r="D1" s="13"/>
      <c r="E1" s="13"/>
      <c r="F1" s="13"/>
      <c r="G1" s="13"/>
      <c r="H1" s="13"/>
      <c r="I1" s="13"/>
      <c r="J1" s="13"/>
      <c r="K1" s="13"/>
      <c r="L1" s="13"/>
      <c r="M1" s="13"/>
      <c r="N1" s="247"/>
      <c r="O1" s="10"/>
    </row>
    <row r="2" s="4" customFormat="1" ht="108" customHeight="1" spans="1:15">
      <c r="A2" s="189" t="s">
        <v>1</v>
      </c>
      <c r="B2" s="190" t="s">
        <v>13</v>
      </c>
      <c r="C2" s="166" t="s">
        <v>1263</v>
      </c>
      <c r="D2" s="190" t="s">
        <v>1948</v>
      </c>
      <c r="E2" s="191" t="s">
        <v>1949</v>
      </c>
      <c r="F2" s="191" t="s">
        <v>1950</v>
      </c>
      <c r="G2" s="191" t="s">
        <v>1951</v>
      </c>
      <c r="H2" s="191" t="s">
        <v>1952</v>
      </c>
      <c r="I2" s="191" t="s">
        <v>1953</v>
      </c>
      <c r="J2" s="191" t="s">
        <v>1954</v>
      </c>
      <c r="K2" s="191" t="s">
        <v>1955</v>
      </c>
      <c r="L2" s="191" t="s">
        <v>1956</v>
      </c>
      <c r="M2" s="294" t="s">
        <v>2047</v>
      </c>
      <c r="N2" s="190" t="s">
        <v>2048</v>
      </c>
      <c r="O2" s="267" t="s">
        <v>17</v>
      </c>
    </row>
    <row r="3" s="4" customFormat="1" ht="218" customHeight="1" spans="1:34">
      <c r="A3" s="192"/>
      <c r="B3" s="193"/>
      <c r="C3" s="169"/>
      <c r="D3" s="193"/>
      <c r="E3" s="194"/>
      <c r="F3" s="194"/>
      <c r="G3" s="194"/>
      <c r="H3" s="195"/>
      <c r="I3" s="195"/>
      <c r="J3" s="195"/>
      <c r="K3" s="194"/>
      <c r="L3" s="194"/>
      <c r="M3" s="295"/>
      <c r="N3" s="190"/>
      <c r="O3" s="267"/>
      <c r="AG3" s="4">
        <f>I4+N4</f>
        <v>13934.7079122</v>
      </c>
      <c r="AH3" s="4">
        <f>AG3/H4</f>
        <v>0.308604064140497</v>
      </c>
    </row>
    <row r="4" s="5" customFormat="1" ht="96" customHeight="1" spans="1:35">
      <c r="A4" s="196" t="s">
        <v>18</v>
      </c>
      <c r="B4" s="197"/>
      <c r="C4" s="198"/>
      <c r="D4" s="56">
        <f t="shared" ref="D4:I4" si="0">SUM(D9,D14,D19,D24,D29,D33,D37,D42,D48,D49,D52,D55,D58,D61,D64,D67,D71,D74,D75,D76,D77,D78,D79,D80,D81,D82)</f>
        <v>55386.731</v>
      </c>
      <c r="E4" s="56">
        <f t="shared" si="0"/>
        <v>35400.772591</v>
      </c>
      <c r="F4" s="56">
        <f t="shared" si="0"/>
        <v>33391.109105</v>
      </c>
      <c r="G4" s="56">
        <f t="shared" si="0"/>
        <v>2554.45</v>
      </c>
      <c r="H4" s="56">
        <f t="shared" si="0"/>
        <v>45154</v>
      </c>
      <c r="I4" s="56">
        <f t="shared" si="0"/>
        <v>8360.497348</v>
      </c>
      <c r="J4" s="180">
        <f>I4/H4</f>
        <v>0.185155187757452</v>
      </c>
      <c r="K4" s="56"/>
      <c r="L4" s="56">
        <f>SUM(L9,L14,L19,L24,L29,L33,L37,L42,L48,L49,L52,L55,L58,L61,L64,L67,L71,L74,L75,L76,L77,L78,L79,L80,L81,L82)</f>
        <v>1690.760752</v>
      </c>
      <c r="M4" s="296"/>
      <c r="N4" s="56">
        <f>SUM(N9,N14,N19,N24,N29,N33,N37,N42,N48,N49,N52,N55,N58,N61,N64,N67,N71,N74,N75,N76,N77,N78,N79,N80,N81,N82)</f>
        <v>5574.2105642</v>
      </c>
      <c r="O4" s="49"/>
      <c r="AG4" s="5">
        <f>I4+N4</f>
        <v>13934.7079122</v>
      </c>
      <c r="AH4" s="5">
        <v>8360.497348</v>
      </c>
      <c r="AI4" s="5">
        <f>AG4-AH4</f>
        <v>5574.2105642</v>
      </c>
    </row>
    <row r="5" s="7" customFormat="1" ht="146" customHeight="1" spans="1:33">
      <c r="A5" s="25">
        <v>1</v>
      </c>
      <c r="B5" s="54" t="s">
        <v>205</v>
      </c>
      <c r="C5" s="31" t="s">
        <v>1336</v>
      </c>
      <c r="D5" s="199">
        <v>155</v>
      </c>
      <c r="E5" s="199">
        <v>131.067155</v>
      </c>
      <c r="F5" s="199">
        <v>130.084723</v>
      </c>
      <c r="G5" s="199">
        <v>15.1</v>
      </c>
      <c r="H5" s="200">
        <v>140</v>
      </c>
      <c r="I5" s="30">
        <v>44.580917</v>
      </c>
      <c r="J5" s="24">
        <f t="shared" ref="J5:J54" si="1">SUM(I5:I5)/SUM(H5:H5)</f>
        <v>0.318435121428571</v>
      </c>
      <c r="K5" s="24">
        <v>0.3</v>
      </c>
      <c r="L5" s="251">
        <f t="shared" ref="L5:L8" si="2">H5-F5-G5</f>
        <v>-5.184723</v>
      </c>
      <c r="M5" s="208" t="s">
        <v>2049</v>
      </c>
      <c r="N5" s="209"/>
      <c r="O5" s="252"/>
      <c r="AG5" s="184">
        <f>L4/H4</f>
        <v>0.0374443183771095</v>
      </c>
    </row>
    <row r="6" s="7" customFormat="1" ht="152" customHeight="1" spans="1:15">
      <c r="A6" s="25">
        <v>2</v>
      </c>
      <c r="B6" s="26" t="s">
        <v>205</v>
      </c>
      <c r="C6" s="26" t="s">
        <v>1963</v>
      </c>
      <c r="D6" s="199">
        <v>720</v>
      </c>
      <c r="E6" s="199">
        <v>612.761927</v>
      </c>
      <c r="F6" s="199">
        <v>577.625505</v>
      </c>
      <c r="G6" s="199">
        <v>53</v>
      </c>
      <c r="H6" s="199">
        <v>654.7</v>
      </c>
      <c r="I6" s="30">
        <v>195.787752</v>
      </c>
      <c r="J6" s="24">
        <f t="shared" si="1"/>
        <v>0.29904956774095</v>
      </c>
      <c r="K6" s="24">
        <v>0.3</v>
      </c>
      <c r="L6" s="251">
        <f t="shared" si="2"/>
        <v>24.0744950000001</v>
      </c>
      <c r="M6" s="230" t="s">
        <v>2050</v>
      </c>
      <c r="N6" s="209"/>
      <c r="O6" s="252"/>
    </row>
    <row r="7" s="7" customFormat="1" ht="146" customHeight="1" spans="1:15">
      <c r="A7" s="25">
        <v>3</v>
      </c>
      <c r="B7" s="26" t="s">
        <v>205</v>
      </c>
      <c r="C7" s="31" t="s">
        <v>1965</v>
      </c>
      <c r="D7" s="30">
        <v>71.4</v>
      </c>
      <c r="E7" s="30">
        <v>58.369772</v>
      </c>
      <c r="F7" s="30">
        <v>57.555959</v>
      </c>
      <c r="G7" s="30">
        <v>5.72</v>
      </c>
      <c r="H7" s="30">
        <v>71.4</v>
      </c>
      <c r="I7" s="30">
        <v>48.649368</v>
      </c>
      <c r="J7" s="24">
        <f t="shared" si="1"/>
        <v>0.681363697478992</v>
      </c>
      <c r="K7" s="24">
        <v>0.8</v>
      </c>
      <c r="L7" s="251">
        <f t="shared" si="2"/>
        <v>8.12404100000001</v>
      </c>
      <c r="M7" s="208" t="s">
        <v>2051</v>
      </c>
      <c r="N7" s="209"/>
      <c r="O7" s="252"/>
    </row>
    <row r="8" s="7" customFormat="1" ht="178" customHeight="1" spans="1:15">
      <c r="A8" s="25">
        <v>4</v>
      </c>
      <c r="B8" s="26" t="s">
        <v>205</v>
      </c>
      <c r="C8" s="26" t="s">
        <v>1967</v>
      </c>
      <c r="D8" s="30">
        <v>600</v>
      </c>
      <c r="E8" s="30">
        <v>526.911019</v>
      </c>
      <c r="F8" s="30">
        <v>481.270831</v>
      </c>
      <c r="G8" s="30">
        <v>41.4</v>
      </c>
      <c r="H8" s="30">
        <v>550.03</v>
      </c>
      <c r="I8" s="30">
        <v>310.8308</v>
      </c>
      <c r="J8" s="24">
        <f t="shared" si="1"/>
        <v>0.565116084577205</v>
      </c>
      <c r="K8" s="24">
        <v>0.6</v>
      </c>
      <c r="L8" s="23">
        <f t="shared" si="2"/>
        <v>27.359169</v>
      </c>
      <c r="M8" s="230" t="s">
        <v>2052</v>
      </c>
      <c r="N8" s="209"/>
      <c r="O8" s="252"/>
    </row>
    <row r="9" s="7" customFormat="1" ht="120" customHeight="1" spans="1:15">
      <c r="A9" s="201" t="s">
        <v>22</v>
      </c>
      <c r="B9" s="174"/>
      <c r="C9" s="175"/>
      <c r="D9" s="202">
        <f t="shared" ref="D9:I9" si="3">SUM(D5:D8)</f>
        <v>1546.4</v>
      </c>
      <c r="E9" s="202">
        <f t="shared" si="3"/>
        <v>1329.109873</v>
      </c>
      <c r="F9" s="202">
        <f t="shared" si="3"/>
        <v>1246.537018</v>
      </c>
      <c r="G9" s="202">
        <f t="shared" si="3"/>
        <v>115.22</v>
      </c>
      <c r="H9" s="202">
        <f t="shared" si="3"/>
        <v>1416.13</v>
      </c>
      <c r="I9" s="202">
        <f t="shared" si="3"/>
        <v>599.848837</v>
      </c>
      <c r="J9" s="180">
        <f t="shared" si="1"/>
        <v>0.423583171742707</v>
      </c>
      <c r="K9" s="212"/>
      <c r="L9" s="212">
        <f>SUM(L5:L8)</f>
        <v>54.3729820000001</v>
      </c>
      <c r="M9" s="297"/>
      <c r="N9" s="214">
        <f>SUM(N5:N8)</f>
        <v>0</v>
      </c>
      <c r="O9" s="252"/>
    </row>
    <row r="10" s="7" customFormat="1" ht="282" customHeight="1" spans="1:15">
      <c r="A10" s="25">
        <v>5</v>
      </c>
      <c r="B10" s="54" t="s">
        <v>181</v>
      </c>
      <c r="C10" s="26" t="s">
        <v>1352</v>
      </c>
      <c r="D10" s="33">
        <v>530</v>
      </c>
      <c r="E10" s="94">
        <v>457.968082</v>
      </c>
      <c r="F10" s="34">
        <v>446.21653</v>
      </c>
      <c r="G10" s="33">
        <v>32.5</v>
      </c>
      <c r="H10" s="29">
        <v>420</v>
      </c>
      <c r="I10" s="34">
        <v>148.346759</v>
      </c>
      <c r="J10" s="24">
        <f t="shared" si="1"/>
        <v>0.353206569047619</v>
      </c>
      <c r="K10" s="24">
        <v>0.3</v>
      </c>
      <c r="L10" s="23">
        <f t="shared" ref="L10:L13" si="4">H10-F10-G10</f>
        <v>-58.71653</v>
      </c>
      <c r="M10" s="210" t="s">
        <v>2053</v>
      </c>
      <c r="N10" s="209"/>
      <c r="O10" s="276"/>
    </row>
    <row r="11" s="7" customFormat="1" ht="156" customHeight="1" spans="1:15">
      <c r="A11" s="25">
        <v>6</v>
      </c>
      <c r="B11" s="26" t="s">
        <v>181</v>
      </c>
      <c r="C11" s="26" t="s">
        <v>1970</v>
      </c>
      <c r="D11" s="31">
        <v>264</v>
      </c>
      <c r="E11" s="94">
        <v>243.982783</v>
      </c>
      <c r="F11" s="34">
        <v>226.904</v>
      </c>
      <c r="G11" s="31">
        <v>16.63</v>
      </c>
      <c r="H11" s="31">
        <v>247.33</v>
      </c>
      <c r="I11" s="34">
        <v>122.5238</v>
      </c>
      <c r="J11" s="24">
        <f t="shared" si="1"/>
        <v>0.495385921643149</v>
      </c>
      <c r="K11" s="216">
        <v>0.5</v>
      </c>
      <c r="L11" s="23">
        <f t="shared" si="4"/>
        <v>3.79600000000002</v>
      </c>
      <c r="M11" s="208" t="s">
        <v>1971</v>
      </c>
      <c r="N11" s="209"/>
      <c r="O11" s="276"/>
    </row>
    <row r="12" s="7" customFormat="1" ht="158" customHeight="1" spans="1:15">
      <c r="A12" s="25">
        <v>7</v>
      </c>
      <c r="B12" s="26" t="s">
        <v>181</v>
      </c>
      <c r="C12" s="26" t="s">
        <v>1972</v>
      </c>
      <c r="D12" s="34">
        <v>1000</v>
      </c>
      <c r="E12" s="94">
        <v>824.512367</v>
      </c>
      <c r="F12" s="34">
        <v>739.782871</v>
      </c>
      <c r="G12" s="34">
        <v>56.1</v>
      </c>
      <c r="H12" s="34">
        <v>935.04</v>
      </c>
      <c r="I12" s="34">
        <v>393.739495</v>
      </c>
      <c r="J12" s="24">
        <f t="shared" si="1"/>
        <v>0.421093744652635</v>
      </c>
      <c r="K12" s="24">
        <v>0.5</v>
      </c>
      <c r="L12" s="23">
        <f t="shared" si="4"/>
        <v>139.157129</v>
      </c>
      <c r="M12" s="255" t="s">
        <v>2054</v>
      </c>
      <c r="N12" s="209"/>
      <c r="O12" s="276"/>
    </row>
    <row r="13" s="7" customFormat="1" ht="164" customHeight="1" spans="1:15">
      <c r="A13" s="25">
        <v>8</v>
      </c>
      <c r="B13" s="26" t="s">
        <v>181</v>
      </c>
      <c r="C13" s="26" t="s">
        <v>1857</v>
      </c>
      <c r="D13" s="34">
        <v>300</v>
      </c>
      <c r="E13" s="34">
        <v>272.352182</v>
      </c>
      <c r="F13" s="34">
        <v>264.179104</v>
      </c>
      <c r="G13" s="34">
        <v>17.42</v>
      </c>
      <c r="H13" s="34">
        <v>300</v>
      </c>
      <c r="I13" s="34">
        <v>82.794031</v>
      </c>
      <c r="J13" s="24">
        <f t="shared" si="1"/>
        <v>0.275980103333333</v>
      </c>
      <c r="K13" s="24">
        <v>0.3</v>
      </c>
      <c r="L13" s="23">
        <f t="shared" si="4"/>
        <v>18.400896</v>
      </c>
      <c r="M13" s="26" t="s">
        <v>2055</v>
      </c>
      <c r="N13" s="209">
        <v>49.295969</v>
      </c>
      <c r="O13" s="252"/>
    </row>
    <row r="14" s="7" customFormat="1" ht="106" customHeight="1" spans="1:15">
      <c r="A14" s="201" t="s">
        <v>22</v>
      </c>
      <c r="B14" s="174"/>
      <c r="C14" s="175"/>
      <c r="D14" s="57">
        <f t="shared" ref="D14:I14" si="5">SUM(D10:D13)</f>
        <v>2094</v>
      </c>
      <c r="E14" s="57">
        <f t="shared" si="5"/>
        <v>1798.815414</v>
      </c>
      <c r="F14" s="57">
        <f t="shared" si="5"/>
        <v>1677.082505</v>
      </c>
      <c r="G14" s="57">
        <f t="shared" si="5"/>
        <v>122.65</v>
      </c>
      <c r="H14" s="57">
        <f t="shared" si="5"/>
        <v>1902.37</v>
      </c>
      <c r="I14" s="57">
        <f t="shared" si="5"/>
        <v>747.404085</v>
      </c>
      <c r="J14" s="180">
        <f t="shared" si="1"/>
        <v>0.392880504318298</v>
      </c>
      <c r="K14" s="57"/>
      <c r="L14" s="57">
        <f>SUM(L10:L13)</f>
        <v>102.637495</v>
      </c>
      <c r="M14" s="173"/>
      <c r="N14" s="215">
        <f>SUM(N10:N13)</f>
        <v>49.295969</v>
      </c>
      <c r="O14" s="252"/>
    </row>
    <row r="15" s="7" customFormat="1" ht="176" customHeight="1" spans="1:15">
      <c r="A15" s="25">
        <v>9</v>
      </c>
      <c r="B15" s="26" t="s">
        <v>240</v>
      </c>
      <c r="C15" s="31" t="s">
        <v>1975</v>
      </c>
      <c r="D15" s="31">
        <v>1500</v>
      </c>
      <c r="E15" s="31">
        <v>1362.493982</v>
      </c>
      <c r="F15" s="31">
        <v>1247.090639</v>
      </c>
      <c r="G15" s="31">
        <v>85.15</v>
      </c>
      <c r="H15" s="29">
        <v>1200</v>
      </c>
      <c r="I15" s="34">
        <v>417.264592</v>
      </c>
      <c r="J15" s="24">
        <f t="shared" si="1"/>
        <v>0.347720493333333</v>
      </c>
      <c r="K15" s="24">
        <v>0.3</v>
      </c>
      <c r="L15" s="23">
        <f t="shared" ref="L15:L20" si="6">H15-F15-G15</f>
        <v>-132.240639</v>
      </c>
      <c r="M15" s="46" t="s">
        <v>2056</v>
      </c>
      <c r="N15" s="219">
        <v>10.5475997</v>
      </c>
      <c r="O15" s="252">
        <v>417.264592</v>
      </c>
    </row>
    <row r="16" s="7" customFormat="1" ht="172" customHeight="1" spans="1:15">
      <c r="A16" s="25">
        <v>10</v>
      </c>
      <c r="B16" s="26" t="s">
        <v>240</v>
      </c>
      <c r="C16" s="26" t="s">
        <v>1977</v>
      </c>
      <c r="D16" s="34">
        <v>1540</v>
      </c>
      <c r="E16" s="94">
        <v>1362.493982</v>
      </c>
      <c r="F16" s="179">
        <v>1150.081701</v>
      </c>
      <c r="G16" s="34">
        <v>87.86</v>
      </c>
      <c r="H16" s="34">
        <v>1414.5</v>
      </c>
      <c r="I16" s="34">
        <v>386.79346</v>
      </c>
      <c r="J16" s="24">
        <f t="shared" si="1"/>
        <v>0.273448893601979</v>
      </c>
      <c r="K16" s="24">
        <v>0.3</v>
      </c>
      <c r="L16" s="23">
        <f t="shared" si="6"/>
        <v>176.558299</v>
      </c>
      <c r="M16" s="316" t="s">
        <v>2057</v>
      </c>
      <c r="N16" s="219">
        <v>8.76105030000008</v>
      </c>
      <c r="O16" s="252"/>
    </row>
    <row r="17" s="7" customFormat="1" ht="118" customHeight="1" spans="1:15">
      <c r="A17" s="25">
        <v>11</v>
      </c>
      <c r="B17" s="26" t="s">
        <v>240</v>
      </c>
      <c r="C17" s="26" t="s">
        <v>1979</v>
      </c>
      <c r="D17" s="34">
        <v>35</v>
      </c>
      <c r="E17" s="34" t="s">
        <v>1980</v>
      </c>
      <c r="F17" s="34">
        <v>16.5</v>
      </c>
      <c r="G17" s="34" t="s">
        <v>1980</v>
      </c>
      <c r="H17" s="34">
        <v>35</v>
      </c>
      <c r="I17" s="34">
        <v>0</v>
      </c>
      <c r="J17" s="24">
        <f t="shared" si="1"/>
        <v>0</v>
      </c>
      <c r="K17" s="34"/>
      <c r="L17" s="34">
        <f>D17-F17</f>
        <v>18.5</v>
      </c>
      <c r="M17" s="208" t="s">
        <v>1981</v>
      </c>
      <c r="N17" s="209">
        <v>17.5</v>
      </c>
      <c r="O17" s="252"/>
    </row>
    <row r="18" s="7" customFormat="1" ht="134" customHeight="1" spans="1:15">
      <c r="A18" s="25">
        <v>12</v>
      </c>
      <c r="B18" s="26" t="s">
        <v>240</v>
      </c>
      <c r="C18" s="31" t="s">
        <v>1570</v>
      </c>
      <c r="D18" s="29">
        <v>1250</v>
      </c>
      <c r="E18" s="29"/>
      <c r="F18" s="29"/>
      <c r="G18" s="29"/>
      <c r="H18" s="29">
        <v>800</v>
      </c>
      <c r="I18" s="34">
        <v>11</v>
      </c>
      <c r="J18" s="24">
        <f t="shared" si="1"/>
        <v>0.01375</v>
      </c>
      <c r="K18" s="24"/>
      <c r="L18" s="24"/>
      <c r="M18" s="70" t="s">
        <v>2058</v>
      </c>
      <c r="N18" s="209">
        <v>25.585</v>
      </c>
      <c r="O18" s="252"/>
    </row>
    <row r="19" s="7" customFormat="1" ht="90" customHeight="1" spans="1:15">
      <c r="A19" s="201" t="s">
        <v>22</v>
      </c>
      <c r="B19" s="174"/>
      <c r="C19" s="175"/>
      <c r="D19" s="57">
        <f t="shared" ref="D19:I19" si="7">SUM(D15:D18)</f>
        <v>4325</v>
      </c>
      <c r="E19" s="57">
        <f t="shared" si="7"/>
        <v>2724.987964</v>
      </c>
      <c r="F19" s="57">
        <f t="shared" si="7"/>
        <v>2413.67234</v>
      </c>
      <c r="G19" s="57">
        <f t="shared" si="7"/>
        <v>173.01</v>
      </c>
      <c r="H19" s="57">
        <f t="shared" si="7"/>
        <v>3449.5</v>
      </c>
      <c r="I19" s="57">
        <f t="shared" si="7"/>
        <v>815.058052</v>
      </c>
      <c r="J19" s="180">
        <f t="shared" si="1"/>
        <v>0.236282954631106</v>
      </c>
      <c r="K19" s="57"/>
      <c r="L19" s="56">
        <f>SUM(L15:L18)</f>
        <v>62.8176599999999</v>
      </c>
      <c r="M19" s="297"/>
      <c r="N19" s="214">
        <f>SUM(N15:N18)</f>
        <v>62.3936500000001</v>
      </c>
      <c r="O19" s="252"/>
    </row>
    <row r="20" s="7" customFormat="1" ht="136" customHeight="1" spans="1:15">
      <c r="A20" s="25">
        <v>13</v>
      </c>
      <c r="B20" s="26" t="s">
        <v>753</v>
      </c>
      <c r="C20" s="26" t="s">
        <v>1983</v>
      </c>
      <c r="D20" s="31">
        <v>2050</v>
      </c>
      <c r="E20" s="31">
        <v>1762.509308</v>
      </c>
      <c r="F20" s="34">
        <v>1630.321105</v>
      </c>
      <c r="G20" s="31">
        <v>105.67</v>
      </c>
      <c r="H20" s="31">
        <v>1887.27</v>
      </c>
      <c r="I20" s="34">
        <v>298.962566</v>
      </c>
      <c r="J20" s="24">
        <f t="shared" si="1"/>
        <v>0.158410066392196</v>
      </c>
      <c r="K20" s="24">
        <v>0.3</v>
      </c>
      <c r="L20" s="23">
        <f t="shared" si="6"/>
        <v>151.278895</v>
      </c>
      <c r="M20" s="183" t="s">
        <v>1984</v>
      </c>
      <c r="N20" s="219">
        <v>260.668166</v>
      </c>
      <c r="O20" s="252"/>
    </row>
    <row r="21" s="7" customFormat="1" ht="409" customHeight="1" spans="1:16">
      <c r="A21" s="25">
        <v>14</v>
      </c>
      <c r="B21" s="26" t="s">
        <v>753</v>
      </c>
      <c r="C21" s="26" t="s">
        <v>1646</v>
      </c>
      <c r="D21" s="31">
        <v>2000</v>
      </c>
      <c r="E21" s="31">
        <v>1697.131193</v>
      </c>
      <c r="F21" s="34">
        <f>989.533558+184.551704+410.99496+51.803049</f>
        <v>1636.883271</v>
      </c>
      <c r="G21" s="31">
        <v>133.5</v>
      </c>
      <c r="H21" s="29">
        <v>1000</v>
      </c>
      <c r="I21" s="34">
        <v>280.229045</v>
      </c>
      <c r="J21" s="24">
        <f t="shared" si="1"/>
        <v>0.280229045</v>
      </c>
      <c r="K21" s="24">
        <v>0.3</v>
      </c>
      <c r="L21" s="23">
        <f>2000-F21-G21</f>
        <v>229.616729</v>
      </c>
      <c r="M21" s="220" t="s">
        <v>2059</v>
      </c>
      <c r="N21" s="34">
        <v>298.3359363</v>
      </c>
      <c r="O21" s="252"/>
      <c r="P21" s="225"/>
    </row>
    <row r="22" s="7" customFormat="1" ht="204" customHeight="1" spans="1:15">
      <c r="A22" s="25">
        <v>15</v>
      </c>
      <c r="B22" s="26" t="s">
        <v>753</v>
      </c>
      <c r="C22" s="26" t="s">
        <v>1986</v>
      </c>
      <c r="D22" s="34">
        <v>277.241</v>
      </c>
      <c r="E22" s="94">
        <v>244.9651</v>
      </c>
      <c r="F22" s="34">
        <v>221.951432</v>
      </c>
      <c r="G22" s="34">
        <v>17.01</v>
      </c>
      <c r="H22" s="34">
        <v>259.93</v>
      </c>
      <c r="I22" s="34">
        <v>78.29578</v>
      </c>
      <c r="J22" s="24">
        <f t="shared" si="1"/>
        <v>0.30121871273035</v>
      </c>
      <c r="K22" s="24">
        <v>0.3</v>
      </c>
      <c r="L22" s="23">
        <f t="shared" ref="L22:L28" si="8">H22-F22-G22</f>
        <v>20.968568</v>
      </c>
      <c r="M22" s="220" t="s">
        <v>1987</v>
      </c>
      <c r="N22" s="219"/>
      <c r="O22" s="252"/>
    </row>
    <row r="23" s="7" customFormat="1" ht="146" customHeight="1" spans="1:15">
      <c r="A23" s="25">
        <v>16</v>
      </c>
      <c r="B23" s="26" t="s">
        <v>753</v>
      </c>
      <c r="C23" s="26" t="s">
        <v>1988</v>
      </c>
      <c r="D23" s="34">
        <v>18</v>
      </c>
      <c r="E23" s="34">
        <v>18</v>
      </c>
      <c r="F23" s="34">
        <v>18</v>
      </c>
      <c r="G23" s="34">
        <v>0</v>
      </c>
      <c r="H23" s="34">
        <v>18</v>
      </c>
      <c r="I23" s="34">
        <v>0</v>
      </c>
      <c r="J23" s="24">
        <f t="shared" si="1"/>
        <v>0</v>
      </c>
      <c r="K23" s="24"/>
      <c r="L23" s="34" t="s">
        <v>1980</v>
      </c>
      <c r="M23" s="217" t="s">
        <v>2060</v>
      </c>
      <c r="N23" s="209">
        <v>9</v>
      </c>
      <c r="O23" s="252"/>
    </row>
    <row r="24" s="7" customFormat="1" ht="90" customHeight="1" spans="1:15">
      <c r="A24" s="201" t="s">
        <v>22</v>
      </c>
      <c r="B24" s="174"/>
      <c r="C24" s="175"/>
      <c r="D24" s="57">
        <f t="shared" ref="D24:I24" si="9">SUM(D20:D23)</f>
        <v>4345.241</v>
      </c>
      <c r="E24" s="57">
        <f t="shared" si="9"/>
        <v>3722.605601</v>
      </c>
      <c r="F24" s="57">
        <f t="shared" si="9"/>
        <v>3507.155808</v>
      </c>
      <c r="G24" s="57">
        <f t="shared" si="9"/>
        <v>256.18</v>
      </c>
      <c r="H24" s="57">
        <f t="shared" si="9"/>
        <v>3165.2</v>
      </c>
      <c r="I24" s="57">
        <f t="shared" si="9"/>
        <v>657.487391</v>
      </c>
      <c r="J24" s="180">
        <f t="shared" si="1"/>
        <v>0.207723806078605</v>
      </c>
      <c r="K24" s="57"/>
      <c r="L24" s="56">
        <f>SUM(L20:L23)</f>
        <v>401.864192</v>
      </c>
      <c r="M24" s="299"/>
      <c r="N24" s="227">
        <f>SUM(N20:N23)</f>
        <v>568.0041023</v>
      </c>
      <c r="O24" s="252"/>
    </row>
    <row r="25" s="7" customFormat="1" ht="242" customHeight="1" spans="1:15">
      <c r="A25" s="25">
        <v>17</v>
      </c>
      <c r="B25" s="26" t="s">
        <v>190</v>
      </c>
      <c r="C25" s="26" t="s">
        <v>1990</v>
      </c>
      <c r="D25" s="34">
        <v>990</v>
      </c>
      <c r="E25" s="94">
        <v>822.794675</v>
      </c>
      <c r="F25" s="34">
        <v>679.43961</v>
      </c>
      <c r="G25" s="34">
        <v>59.34</v>
      </c>
      <c r="H25" s="34">
        <v>900.96</v>
      </c>
      <c r="I25" s="7">
        <v>228.961193</v>
      </c>
      <c r="J25" s="24">
        <f t="shared" si="1"/>
        <v>0.254130253285384</v>
      </c>
      <c r="K25" s="24">
        <v>0.3</v>
      </c>
      <c r="L25" s="23">
        <f t="shared" si="8"/>
        <v>162.18039</v>
      </c>
      <c r="M25" s="208" t="s">
        <v>2061</v>
      </c>
      <c r="N25" s="209">
        <v>9.76268999999999</v>
      </c>
      <c r="O25" s="252"/>
    </row>
    <row r="26" s="7" customFormat="1" ht="162" customHeight="1" spans="1:15">
      <c r="A26" s="25">
        <v>18</v>
      </c>
      <c r="B26" s="26" t="s">
        <v>190</v>
      </c>
      <c r="C26" s="26" t="s">
        <v>1992</v>
      </c>
      <c r="D26" s="34">
        <v>4</v>
      </c>
      <c r="E26" s="34">
        <v>4</v>
      </c>
      <c r="F26" s="34">
        <v>4</v>
      </c>
      <c r="G26" s="34">
        <v>0</v>
      </c>
      <c r="H26" s="34">
        <v>4</v>
      </c>
      <c r="I26" s="34">
        <v>4</v>
      </c>
      <c r="J26" s="24">
        <f t="shared" si="1"/>
        <v>1</v>
      </c>
      <c r="K26" s="24">
        <v>1</v>
      </c>
      <c r="L26" s="23">
        <f t="shared" si="8"/>
        <v>0</v>
      </c>
      <c r="M26" s="285" t="s">
        <v>1804</v>
      </c>
      <c r="N26" s="209"/>
      <c r="O26" s="252"/>
    </row>
    <row r="27" s="7" customFormat="1" ht="206" customHeight="1" spans="1:15">
      <c r="A27" s="25">
        <v>19</v>
      </c>
      <c r="B27" s="26" t="s">
        <v>190</v>
      </c>
      <c r="C27" s="26" t="s">
        <v>1865</v>
      </c>
      <c r="D27" s="34">
        <v>398</v>
      </c>
      <c r="E27" s="34">
        <v>368.576294</v>
      </c>
      <c r="F27" s="34">
        <v>367.9857</v>
      </c>
      <c r="G27" s="34">
        <v>23.2</v>
      </c>
      <c r="H27" s="34">
        <v>398</v>
      </c>
      <c r="I27" s="34">
        <v>121.75971</v>
      </c>
      <c r="J27" s="24">
        <f t="shared" si="1"/>
        <v>0.30592891959799</v>
      </c>
      <c r="K27" s="24">
        <v>0.3</v>
      </c>
      <c r="L27" s="23">
        <f t="shared" si="8"/>
        <v>6.81429999999999</v>
      </c>
      <c r="M27" s="182" t="s">
        <v>2062</v>
      </c>
      <c r="N27" s="209">
        <v>3.9015</v>
      </c>
      <c r="O27" s="252"/>
    </row>
    <row r="28" s="9" customFormat="1" ht="190" customHeight="1" spans="1:15">
      <c r="A28" s="25">
        <v>20</v>
      </c>
      <c r="B28" s="54" t="s">
        <v>190</v>
      </c>
      <c r="C28" s="26" t="s">
        <v>1901</v>
      </c>
      <c r="D28" s="34">
        <v>1250</v>
      </c>
      <c r="E28" s="34">
        <v>1077.754911</v>
      </c>
      <c r="F28" s="34">
        <v>1049.086361</v>
      </c>
      <c r="G28" s="34">
        <v>71.75</v>
      </c>
      <c r="H28" s="34">
        <v>1250</v>
      </c>
      <c r="I28" s="34">
        <v>347.843408</v>
      </c>
      <c r="J28" s="24">
        <f t="shared" si="1"/>
        <v>0.2782747264</v>
      </c>
      <c r="K28" s="24">
        <v>0.3</v>
      </c>
      <c r="L28" s="23">
        <f t="shared" si="8"/>
        <v>129.163639</v>
      </c>
      <c r="M28" s="317" t="s">
        <v>2063</v>
      </c>
      <c r="N28" s="34">
        <v>14.156592</v>
      </c>
      <c r="O28" s="188"/>
    </row>
    <row r="29" s="9" customFormat="1" ht="116" customHeight="1" spans="1:15">
      <c r="A29" s="201" t="s">
        <v>22</v>
      </c>
      <c r="B29" s="174"/>
      <c r="C29" s="175"/>
      <c r="D29" s="57">
        <f t="shared" ref="D29:I29" si="10">SUM(D25:D28)</f>
        <v>2642</v>
      </c>
      <c r="E29" s="57">
        <f t="shared" si="10"/>
        <v>2273.12588</v>
      </c>
      <c r="F29" s="57">
        <f t="shared" si="10"/>
        <v>2100.511671</v>
      </c>
      <c r="G29" s="57">
        <f t="shared" si="10"/>
        <v>154.29</v>
      </c>
      <c r="H29" s="57">
        <f t="shared" si="10"/>
        <v>2552.96</v>
      </c>
      <c r="I29" s="57">
        <f t="shared" si="10"/>
        <v>702.564311</v>
      </c>
      <c r="J29" s="180">
        <f t="shared" si="1"/>
        <v>0.275195972909877</v>
      </c>
      <c r="K29" s="57"/>
      <c r="L29" s="56">
        <f>SUM(L25:L28)</f>
        <v>298.158329</v>
      </c>
      <c r="M29" s="173"/>
      <c r="N29" s="227">
        <f>SUM(N25:N28)</f>
        <v>27.820782</v>
      </c>
      <c r="O29" s="188"/>
    </row>
    <row r="30" s="7" customFormat="1" ht="150" customHeight="1" spans="1:15">
      <c r="A30" s="25">
        <v>21</v>
      </c>
      <c r="B30" s="54" t="s">
        <v>906</v>
      </c>
      <c r="C30" s="31" t="s">
        <v>1365</v>
      </c>
      <c r="D30" s="29">
        <v>255</v>
      </c>
      <c r="E30" s="34">
        <v>199.838568</v>
      </c>
      <c r="F30" s="34">
        <v>181.853097</v>
      </c>
      <c r="G30" s="29">
        <v>14.4</v>
      </c>
      <c r="H30" s="29">
        <v>200</v>
      </c>
      <c r="I30" s="34">
        <v>115.522858</v>
      </c>
      <c r="J30" s="24">
        <f t="shared" si="1"/>
        <v>0.57761429</v>
      </c>
      <c r="K30" s="24">
        <v>0.8</v>
      </c>
      <c r="L30" s="23">
        <f t="shared" ref="L30:L32" si="11">H30-F30-G30</f>
        <v>3.74690300000001</v>
      </c>
      <c r="M30" s="210" t="s">
        <v>2064</v>
      </c>
      <c r="N30" s="209">
        <v>54.5559291</v>
      </c>
      <c r="O30" s="252"/>
    </row>
    <row r="31" s="7" customFormat="1" ht="190" customHeight="1" spans="1:15">
      <c r="A31" s="25">
        <v>22</v>
      </c>
      <c r="B31" s="26" t="s">
        <v>906</v>
      </c>
      <c r="C31" s="31" t="s">
        <v>1996</v>
      </c>
      <c r="D31" s="31">
        <v>95.04</v>
      </c>
      <c r="E31" s="34">
        <v>94.5979</v>
      </c>
      <c r="F31" s="34">
        <v>84.7779</v>
      </c>
      <c r="G31" s="31">
        <v>3.65</v>
      </c>
      <c r="H31" s="29">
        <v>95.04</v>
      </c>
      <c r="I31" s="7">
        <v>82.315505</v>
      </c>
      <c r="J31" s="24">
        <f t="shared" si="1"/>
        <v>0.866114320286195</v>
      </c>
      <c r="K31" s="24">
        <v>0.95</v>
      </c>
      <c r="L31" s="23">
        <f t="shared" si="11"/>
        <v>6.6121</v>
      </c>
      <c r="M31" s="208" t="s">
        <v>2065</v>
      </c>
      <c r="N31" s="34">
        <v>5.590365</v>
      </c>
      <c r="O31" s="252"/>
    </row>
    <row r="32" s="7" customFormat="1" ht="236" customHeight="1" spans="1:15">
      <c r="A32" s="25">
        <v>23</v>
      </c>
      <c r="B32" s="26" t="s">
        <v>906</v>
      </c>
      <c r="C32" s="26" t="s">
        <v>1998</v>
      </c>
      <c r="D32" s="31">
        <v>1725</v>
      </c>
      <c r="E32" s="34">
        <v>1573.538705</v>
      </c>
      <c r="F32" s="31">
        <f>1401.905908+64.85</f>
        <v>1466.755908</v>
      </c>
      <c r="G32" s="31">
        <v>84.2</v>
      </c>
      <c r="H32" s="29">
        <v>1635.85</v>
      </c>
      <c r="I32" s="34">
        <v>478.238372</v>
      </c>
      <c r="J32" s="24">
        <f t="shared" si="1"/>
        <v>0.292348547849742</v>
      </c>
      <c r="K32" s="24">
        <v>0.3</v>
      </c>
      <c r="L32" s="23">
        <f t="shared" si="11"/>
        <v>84.894092</v>
      </c>
      <c r="M32" s="210" t="s">
        <v>2066</v>
      </c>
      <c r="N32" s="34">
        <v>125.2205908</v>
      </c>
      <c r="O32" s="252"/>
    </row>
    <row r="33" s="7" customFormat="1" ht="116" customHeight="1" spans="1:15">
      <c r="A33" s="201" t="s">
        <v>22</v>
      </c>
      <c r="B33" s="174"/>
      <c r="C33" s="175"/>
      <c r="D33" s="57">
        <f t="shared" ref="D33:I33" si="12">SUM(D30:D32)</f>
        <v>2075.04</v>
      </c>
      <c r="E33" s="57">
        <f t="shared" si="12"/>
        <v>1867.975173</v>
      </c>
      <c r="F33" s="57">
        <f t="shared" si="12"/>
        <v>1733.386905</v>
      </c>
      <c r="G33" s="57">
        <f t="shared" si="12"/>
        <v>102.25</v>
      </c>
      <c r="H33" s="57">
        <f t="shared" si="12"/>
        <v>1930.89</v>
      </c>
      <c r="I33" s="57">
        <f t="shared" si="12"/>
        <v>676.076735</v>
      </c>
      <c r="J33" s="180">
        <f t="shared" si="1"/>
        <v>0.350137364117065</v>
      </c>
      <c r="K33" s="57"/>
      <c r="L33" s="56">
        <f>SUM(L30:L32)</f>
        <v>95.253095</v>
      </c>
      <c r="M33" s="297"/>
      <c r="N33" s="214">
        <f>SUM(N30:N32)</f>
        <v>185.3668849</v>
      </c>
      <c r="O33" s="252"/>
    </row>
    <row r="34" s="7" customFormat="1" ht="142" customHeight="1" spans="1:15">
      <c r="A34" s="25">
        <v>24</v>
      </c>
      <c r="B34" s="54" t="s">
        <v>233</v>
      </c>
      <c r="C34" s="31" t="s">
        <v>1378</v>
      </c>
      <c r="D34" s="29">
        <v>46.5</v>
      </c>
      <c r="E34" s="34">
        <v>35.862427</v>
      </c>
      <c r="F34" s="34">
        <v>35.862427</v>
      </c>
      <c r="G34" s="29">
        <v>3.72</v>
      </c>
      <c r="H34" s="29">
        <v>40</v>
      </c>
      <c r="I34" s="34">
        <v>12.314728</v>
      </c>
      <c r="J34" s="24">
        <f t="shared" si="1"/>
        <v>0.3078682</v>
      </c>
      <c r="K34" s="24">
        <v>0.3</v>
      </c>
      <c r="L34" s="23">
        <f t="shared" ref="L34:L41" si="13">H34-F34-G34</f>
        <v>0.417573000000003</v>
      </c>
      <c r="M34" s="217" t="s">
        <v>2067</v>
      </c>
      <c r="N34" s="209">
        <v>21.5174562</v>
      </c>
      <c r="O34" s="252"/>
    </row>
    <row r="35" s="7" customFormat="1" ht="156" customHeight="1" spans="1:15">
      <c r="A35" s="25">
        <v>25</v>
      </c>
      <c r="B35" s="54" t="s">
        <v>233</v>
      </c>
      <c r="C35" s="26" t="s">
        <v>2001</v>
      </c>
      <c r="D35" s="31">
        <v>1470.3</v>
      </c>
      <c r="E35" s="34">
        <f>1307.494108</f>
        <v>1307.494108</v>
      </c>
      <c r="F35" s="34">
        <v>1227.290511</v>
      </c>
      <c r="G35" s="31">
        <v>61.46</v>
      </c>
      <c r="H35" s="29">
        <v>1200</v>
      </c>
      <c r="I35" s="34">
        <v>0</v>
      </c>
      <c r="J35" s="24">
        <f t="shared" si="1"/>
        <v>0</v>
      </c>
      <c r="K35" s="24"/>
      <c r="L35" s="23">
        <f t="shared" si="13"/>
        <v>-88.7505109999999</v>
      </c>
      <c r="M35" s="217" t="s">
        <v>2002</v>
      </c>
      <c r="N35" s="209">
        <v>405.5871533</v>
      </c>
      <c r="O35" s="252"/>
    </row>
    <row r="36" s="7" customFormat="1" ht="160" customHeight="1" spans="1:15">
      <c r="A36" s="25">
        <v>26</v>
      </c>
      <c r="B36" s="26" t="s">
        <v>233</v>
      </c>
      <c r="C36" s="26" t="s">
        <v>2003</v>
      </c>
      <c r="D36" s="34">
        <v>174.01</v>
      </c>
      <c r="E36" s="34">
        <f>128.351238+12.5+1.5</f>
        <v>142.351238</v>
      </c>
      <c r="F36" s="34">
        <v>126.62641</v>
      </c>
      <c r="G36" s="34">
        <v>10.44</v>
      </c>
      <c r="H36" s="34">
        <v>174.01</v>
      </c>
      <c r="I36" s="34">
        <v>43.452923</v>
      </c>
      <c r="J36" s="24">
        <f t="shared" si="1"/>
        <v>0.249715091086719</v>
      </c>
      <c r="K36" s="24">
        <v>0.3</v>
      </c>
      <c r="L36" s="23">
        <f>H36-F36-G36-12.5-1.5</f>
        <v>22.94359</v>
      </c>
      <c r="M36" s="301" t="s">
        <v>2068</v>
      </c>
      <c r="N36" s="209">
        <v>12.662641</v>
      </c>
      <c r="O36" s="252"/>
    </row>
    <row r="37" s="7" customFormat="1" ht="110" customHeight="1" spans="1:15">
      <c r="A37" s="201" t="s">
        <v>22</v>
      </c>
      <c r="B37" s="174"/>
      <c r="C37" s="175"/>
      <c r="D37" s="57">
        <f t="shared" ref="D37:I37" si="14">SUM(D34:D36)</f>
        <v>1690.81</v>
      </c>
      <c r="E37" s="57">
        <f t="shared" si="14"/>
        <v>1485.707773</v>
      </c>
      <c r="F37" s="57">
        <f t="shared" si="14"/>
        <v>1389.779348</v>
      </c>
      <c r="G37" s="57">
        <f t="shared" si="14"/>
        <v>75.62</v>
      </c>
      <c r="H37" s="57">
        <f t="shared" si="14"/>
        <v>1414.01</v>
      </c>
      <c r="I37" s="57">
        <f t="shared" si="14"/>
        <v>55.767651</v>
      </c>
      <c r="J37" s="180">
        <f t="shared" si="1"/>
        <v>0.0394393611077715</v>
      </c>
      <c r="K37" s="57"/>
      <c r="L37" s="56">
        <f>SUM(L34:L36)</f>
        <v>-65.3893479999999</v>
      </c>
      <c r="M37" s="173"/>
      <c r="N37" s="214">
        <f>SUM(N34:N36)</f>
        <v>439.7672505</v>
      </c>
      <c r="O37" s="252"/>
    </row>
    <row r="38" s="7" customFormat="1" ht="142" customHeight="1" spans="1:15">
      <c r="A38" s="25">
        <v>27</v>
      </c>
      <c r="B38" s="54" t="s">
        <v>247</v>
      </c>
      <c r="C38" s="26" t="s">
        <v>1388</v>
      </c>
      <c r="D38" s="29">
        <v>61.2</v>
      </c>
      <c r="E38" s="29">
        <v>36.03006</v>
      </c>
      <c r="F38" s="34">
        <v>35.812</v>
      </c>
      <c r="G38" s="29">
        <v>4.8</v>
      </c>
      <c r="H38" s="29">
        <v>55</v>
      </c>
      <c r="I38" s="34">
        <v>30.3584</v>
      </c>
      <c r="J38" s="24">
        <f t="shared" si="1"/>
        <v>0.551970909090909</v>
      </c>
      <c r="K38" s="24">
        <v>0.8</v>
      </c>
      <c r="L38" s="23">
        <f t="shared" si="13"/>
        <v>14.388</v>
      </c>
      <c r="M38" s="45" t="s">
        <v>2069</v>
      </c>
      <c r="N38" s="219"/>
      <c r="O38" s="275"/>
    </row>
    <row r="39" s="7" customFormat="1" ht="146" customHeight="1" spans="1:15">
      <c r="A39" s="25">
        <v>28</v>
      </c>
      <c r="B39" s="64" t="s">
        <v>247</v>
      </c>
      <c r="C39" s="26" t="s">
        <v>1521</v>
      </c>
      <c r="D39" s="29">
        <v>600</v>
      </c>
      <c r="E39" s="29">
        <v>543.372059</v>
      </c>
      <c r="F39" s="34">
        <v>509.139687</v>
      </c>
      <c r="G39" s="29">
        <v>39.36</v>
      </c>
      <c r="H39" s="29">
        <v>500</v>
      </c>
      <c r="I39" s="34">
        <v>168.451906</v>
      </c>
      <c r="J39" s="24">
        <f t="shared" si="1"/>
        <v>0.336903812</v>
      </c>
      <c r="K39" s="24">
        <v>0.3</v>
      </c>
      <c r="L39" s="23">
        <f t="shared" si="13"/>
        <v>-48.499687</v>
      </c>
      <c r="M39" s="208" t="s">
        <v>2070</v>
      </c>
      <c r="N39" s="209"/>
      <c r="O39" s="276"/>
    </row>
    <row r="40" s="7" customFormat="1" ht="300" customHeight="1" spans="1:15">
      <c r="A40" s="25">
        <v>29</v>
      </c>
      <c r="B40" s="26" t="s">
        <v>247</v>
      </c>
      <c r="C40" s="26" t="s">
        <v>1682</v>
      </c>
      <c r="D40" s="34">
        <v>1000</v>
      </c>
      <c r="E40" s="34">
        <v>855.00834</v>
      </c>
      <c r="F40" s="34">
        <f>514.415682+231.92957+23.0183</f>
        <v>769.363552</v>
      </c>
      <c r="G40" s="34">
        <v>63.3</v>
      </c>
      <c r="H40" s="34">
        <v>1000</v>
      </c>
      <c r="I40" s="7">
        <v>267.272916</v>
      </c>
      <c r="J40" s="24">
        <f t="shared" si="1"/>
        <v>0.267272916</v>
      </c>
      <c r="K40" s="24">
        <v>0.3</v>
      </c>
      <c r="L40" s="23">
        <f t="shared" si="13"/>
        <v>167.336448</v>
      </c>
      <c r="M40" s="318" t="s">
        <v>2071</v>
      </c>
      <c r="N40" s="231">
        <v>69.578871</v>
      </c>
      <c r="O40" s="277"/>
    </row>
    <row r="41" s="7" customFormat="1" ht="148" customHeight="1" spans="1:15">
      <c r="A41" s="25">
        <v>30</v>
      </c>
      <c r="B41" s="26" t="s">
        <v>247</v>
      </c>
      <c r="C41" s="26" t="s">
        <v>1847</v>
      </c>
      <c r="D41" s="34">
        <v>396</v>
      </c>
      <c r="E41" s="34">
        <v>364.730982</v>
      </c>
      <c r="F41" s="34">
        <v>363.751825</v>
      </c>
      <c r="G41" s="34">
        <v>23.98</v>
      </c>
      <c r="H41" s="34">
        <v>396</v>
      </c>
      <c r="I41" s="34">
        <v>117.926847</v>
      </c>
      <c r="J41" s="24">
        <f t="shared" si="1"/>
        <v>0.297795068181818</v>
      </c>
      <c r="K41" s="24">
        <v>0.3</v>
      </c>
      <c r="L41" s="23">
        <f t="shared" si="13"/>
        <v>8.268175</v>
      </c>
      <c r="M41" s="61" t="s">
        <v>2072</v>
      </c>
      <c r="N41" s="209">
        <v>20.673153</v>
      </c>
      <c r="O41" s="178"/>
    </row>
    <row r="42" s="7" customFormat="1" ht="148" customHeight="1" spans="1:15">
      <c r="A42" s="201" t="s">
        <v>22</v>
      </c>
      <c r="B42" s="174"/>
      <c r="C42" s="175"/>
      <c r="D42" s="57">
        <f t="shared" ref="D42:I42" si="15">SUM(D38:D41)</f>
        <v>2057.2</v>
      </c>
      <c r="E42" s="57">
        <f t="shared" si="15"/>
        <v>1799.141441</v>
      </c>
      <c r="F42" s="57">
        <f t="shared" si="15"/>
        <v>1678.067064</v>
      </c>
      <c r="G42" s="57">
        <f t="shared" si="15"/>
        <v>131.44</v>
      </c>
      <c r="H42" s="57">
        <f t="shared" si="15"/>
        <v>1951</v>
      </c>
      <c r="I42" s="57">
        <f t="shared" si="15"/>
        <v>584.010069</v>
      </c>
      <c r="J42" s="180">
        <f t="shared" si="1"/>
        <v>0.299338835981548</v>
      </c>
      <c r="K42" s="57"/>
      <c r="L42" s="56">
        <f>SUM(L38:L41)</f>
        <v>141.492936</v>
      </c>
      <c r="M42" s="297"/>
      <c r="N42" s="227">
        <f>SUM(N38:N41)</f>
        <v>90.252024</v>
      </c>
      <c r="O42" s="178"/>
    </row>
    <row r="43" s="7" customFormat="1" ht="154" customHeight="1" spans="1:18">
      <c r="A43" s="25">
        <v>31</v>
      </c>
      <c r="B43" s="54" t="s">
        <v>211</v>
      </c>
      <c r="C43" s="31" t="s">
        <v>1399</v>
      </c>
      <c r="D43" s="33">
        <v>280</v>
      </c>
      <c r="E43" s="33">
        <v>241.534294</v>
      </c>
      <c r="F43" s="25">
        <v>235.302625</v>
      </c>
      <c r="G43" s="33">
        <v>21.47</v>
      </c>
      <c r="H43" s="29">
        <v>250</v>
      </c>
      <c r="I43" s="34">
        <v>150.527676</v>
      </c>
      <c r="J43" s="24">
        <f t="shared" si="1"/>
        <v>0.602110704</v>
      </c>
      <c r="K43" s="24">
        <v>0.6</v>
      </c>
      <c r="L43" s="23">
        <f t="shared" ref="L43:L47" si="16">H43-F43-G43</f>
        <v>-6.772625</v>
      </c>
      <c r="M43" s="208" t="s">
        <v>2073</v>
      </c>
      <c r="N43" s="209">
        <v>42.10934</v>
      </c>
      <c r="O43" s="279"/>
      <c r="Q43" s="7">
        <f>F43*0.3</f>
        <v>70.5907875</v>
      </c>
      <c r="R43" s="7">
        <f>Q43*0.5</f>
        <v>35.29539375</v>
      </c>
    </row>
    <row r="44" s="7" customFormat="1" ht="380" customHeight="1" spans="1:15">
      <c r="A44" s="25">
        <v>32</v>
      </c>
      <c r="B44" s="26" t="s">
        <v>211</v>
      </c>
      <c r="C44" s="26" t="s">
        <v>1663</v>
      </c>
      <c r="D44" s="34">
        <v>2000</v>
      </c>
      <c r="E44" s="34">
        <v>1643.821584</v>
      </c>
      <c r="F44" s="34">
        <f>583.350139+477.115256+269.583441</f>
        <v>1330.048836</v>
      </c>
      <c r="G44" s="34">
        <v>142</v>
      </c>
      <c r="H44" s="34">
        <v>1000</v>
      </c>
      <c r="I44" s="7">
        <v>420.64965</v>
      </c>
      <c r="J44" s="24">
        <f t="shared" si="1"/>
        <v>0.42064965</v>
      </c>
      <c r="K44" s="24">
        <v>0.3</v>
      </c>
      <c r="L44" s="23">
        <f>2000-F44-G44</f>
        <v>527.951164</v>
      </c>
      <c r="M44" s="319" t="s">
        <v>2074</v>
      </c>
      <c r="N44" s="209">
        <v>21.635</v>
      </c>
      <c r="O44" s="178"/>
    </row>
    <row r="45" s="7" customFormat="1" ht="198" customHeight="1" spans="1:15">
      <c r="A45" s="25">
        <v>33</v>
      </c>
      <c r="B45" s="26" t="s">
        <v>211</v>
      </c>
      <c r="C45" s="26" t="s">
        <v>2010</v>
      </c>
      <c r="D45" s="34">
        <v>550</v>
      </c>
      <c r="E45" s="94">
        <v>461.161037</v>
      </c>
      <c r="F45" s="34">
        <v>417.371049</v>
      </c>
      <c r="G45" s="34">
        <v>38</v>
      </c>
      <c r="H45" s="34">
        <v>507.94</v>
      </c>
      <c r="I45" s="34">
        <v>126.659915</v>
      </c>
      <c r="J45" s="24">
        <f t="shared" si="1"/>
        <v>0.249359993306296</v>
      </c>
      <c r="K45" s="24">
        <v>0.3</v>
      </c>
      <c r="L45" s="23">
        <f t="shared" si="16"/>
        <v>52.568951</v>
      </c>
      <c r="M45" s="210" t="s">
        <v>2075</v>
      </c>
      <c r="N45" s="209">
        <v>125.2113147</v>
      </c>
      <c r="O45" s="252"/>
    </row>
    <row r="46" s="7" customFormat="1" ht="166" customHeight="1" spans="1:15">
      <c r="A46" s="25">
        <v>34</v>
      </c>
      <c r="B46" s="26" t="s">
        <v>211</v>
      </c>
      <c r="C46" s="26" t="s">
        <v>2012</v>
      </c>
      <c r="D46" s="34">
        <v>22.8</v>
      </c>
      <c r="E46" s="34">
        <f>4+15</f>
        <v>19</v>
      </c>
      <c r="F46" s="34">
        <f>15.766087+4</f>
        <v>19.766087</v>
      </c>
      <c r="G46" s="34">
        <v>1.55</v>
      </c>
      <c r="H46" s="34">
        <v>22.8</v>
      </c>
      <c r="I46" s="34">
        <v>0</v>
      </c>
      <c r="J46" s="24">
        <f t="shared" si="1"/>
        <v>0</v>
      </c>
      <c r="K46" s="24"/>
      <c r="L46" s="23">
        <f>D46-F46</f>
        <v>3.033913</v>
      </c>
      <c r="M46" s="210" t="s">
        <v>2076</v>
      </c>
      <c r="N46" s="209">
        <v>9.5</v>
      </c>
      <c r="O46" s="252"/>
    </row>
    <row r="47" s="7" customFormat="1" ht="178" customHeight="1" spans="1:15">
      <c r="A47" s="25">
        <v>35</v>
      </c>
      <c r="B47" s="26" t="s">
        <v>211</v>
      </c>
      <c r="C47" s="31" t="s">
        <v>1886</v>
      </c>
      <c r="D47" s="34">
        <v>237</v>
      </c>
      <c r="E47" s="34">
        <v>214.274882</v>
      </c>
      <c r="F47" s="34">
        <v>213.282052</v>
      </c>
      <c r="G47" s="34">
        <v>15.7</v>
      </c>
      <c r="H47" s="34">
        <v>237</v>
      </c>
      <c r="I47" s="34">
        <v>128.652632</v>
      </c>
      <c r="J47" s="24">
        <f t="shared" si="1"/>
        <v>0.542838109704641</v>
      </c>
      <c r="K47" s="24">
        <v>0.6</v>
      </c>
      <c r="L47" s="23">
        <f t="shared" si="16"/>
        <v>8.01794800000001</v>
      </c>
      <c r="M47" s="71" t="s">
        <v>2014</v>
      </c>
      <c r="N47" s="209">
        <v>63.9846152</v>
      </c>
      <c r="O47" s="252"/>
    </row>
    <row r="48" s="7" customFormat="1" ht="92" customHeight="1" spans="1:15">
      <c r="A48" s="201" t="s">
        <v>22</v>
      </c>
      <c r="B48" s="174"/>
      <c r="C48" s="175"/>
      <c r="D48" s="57">
        <f t="shared" ref="D48:I48" si="17">SUM(D43:D47)</f>
        <v>3089.8</v>
      </c>
      <c r="E48" s="57">
        <f t="shared" si="17"/>
        <v>2579.791797</v>
      </c>
      <c r="F48" s="57">
        <f t="shared" si="17"/>
        <v>2215.770649</v>
      </c>
      <c r="G48" s="57">
        <f t="shared" si="17"/>
        <v>218.72</v>
      </c>
      <c r="H48" s="57">
        <f t="shared" si="17"/>
        <v>2017.74</v>
      </c>
      <c r="I48" s="57">
        <f t="shared" si="17"/>
        <v>826.489873</v>
      </c>
      <c r="J48" s="180">
        <f t="shared" si="1"/>
        <v>0.409611680890501</v>
      </c>
      <c r="K48" s="57"/>
      <c r="L48" s="56">
        <f>SUM(L43:L47)</f>
        <v>584.799351</v>
      </c>
      <c r="M48" s="302"/>
      <c r="N48" s="214">
        <f>SUM(N43:N47)</f>
        <v>262.4402699</v>
      </c>
      <c r="O48" s="252"/>
    </row>
    <row r="49" s="7" customFormat="1" ht="168" customHeight="1" spans="1:15">
      <c r="A49" s="25">
        <v>36</v>
      </c>
      <c r="B49" s="26" t="s">
        <v>218</v>
      </c>
      <c r="C49" s="26" t="s">
        <v>2015</v>
      </c>
      <c r="D49" s="31">
        <v>390</v>
      </c>
      <c r="E49" s="31">
        <v>288.096917</v>
      </c>
      <c r="F49" s="31">
        <v>272.092405</v>
      </c>
      <c r="G49" s="31">
        <v>27.37</v>
      </c>
      <c r="H49" s="29">
        <v>355</v>
      </c>
      <c r="I49" s="34">
        <v>91.681122</v>
      </c>
      <c r="J49" s="24">
        <f t="shared" si="1"/>
        <v>0.258256681690141</v>
      </c>
      <c r="K49" s="24">
        <v>0.3</v>
      </c>
      <c r="L49" s="23">
        <f t="shared" ref="L49:L51" si="18">H49-F49-G49</f>
        <v>55.537595</v>
      </c>
      <c r="M49" s="217" t="s">
        <v>2016</v>
      </c>
      <c r="N49" s="209">
        <v>7.2615995</v>
      </c>
      <c r="O49" s="252"/>
    </row>
    <row r="50" s="7" customFormat="1" ht="198" customHeight="1" spans="1:15">
      <c r="A50" s="25">
        <v>37</v>
      </c>
      <c r="B50" s="26" t="s">
        <v>198</v>
      </c>
      <c r="C50" s="31" t="s">
        <v>2017</v>
      </c>
      <c r="D50" s="34">
        <v>363</v>
      </c>
      <c r="E50" s="34">
        <v>325.207796</v>
      </c>
      <c r="F50" s="34">
        <v>312.5</v>
      </c>
      <c r="G50" s="34">
        <v>19</v>
      </c>
      <c r="H50" s="34">
        <v>363</v>
      </c>
      <c r="I50" s="34">
        <v>93.75</v>
      </c>
      <c r="J50" s="24">
        <f t="shared" si="1"/>
        <v>0.258264462809917</v>
      </c>
      <c r="K50" s="24">
        <v>0.3</v>
      </c>
      <c r="L50" s="23">
        <f t="shared" si="18"/>
        <v>31.5</v>
      </c>
      <c r="M50" s="320" t="s">
        <v>2077</v>
      </c>
      <c r="N50" s="209">
        <v>72.25</v>
      </c>
      <c r="O50" s="304"/>
    </row>
    <row r="51" s="7" customFormat="1" ht="210" customHeight="1" spans="1:15">
      <c r="A51" s="25">
        <v>38</v>
      </c>
      <c r="B51" s="26" t="s">
        <v>198</v>
      </c>
      <c r="C51" s="26" t="s">
        <v>1874</v>
      </c>
      <c r="D51" s="34">
        <v>135</v>
      </c>
      <c r="E51" s="34">
        <v>123.8406</v>
      </c>
      <c r="F51" s="34">
        <v>119.785853</v>
      </c>
      <c r="G51" s="34">
        <v>9.8</v>
      </c>
      <c r="H51" s="34">
        <v>135</v>
      </c>
      <c r="I51" s="34">
        <v>35.935756</v>
      </c>
      <c r="J51" s="24">
        <f t="shared" si="1"/>
        <v>0.266190785185185</v>
      </c>
      <c r="K51" s="24">
        <v>0.3</v>
      </c>
      <c r="L51" s="23">
        <f t="shared" si="18"/>
        <v>5.414147</v>
      </c>
      <c r="M51" s="73" t="s">
        <v>2078</v>
      </c>
      <c r="N51" s="209">
        <f>F51*0.4</f>
        <v>47.9143412</v>
      </c>
      <c r="O51" s="252"/>
    </row>
    <row r="52" s="7" customFormat="1" ht="92" customHeight="1" spans="1:15">
      <c r="A52" s="201" t="s">
        <v>22</v>
      </c>
      <c r="B52" s="174"/>
      <c r="C52" s="175"/>
      <c r="D52" s="57">
        <f t="shared" ref="D52:I52" si="19">SUM(D50:D51)</f>
        <v>498</v>
      </c>
      <c r="E52" s="57">
        <f t="shared" si="19"/>
        <v>449.048396</v>
      </c>
      <c r="F52" s="57">
        <f t="shared" si="19"/>
        <v>432.285853</v>
      </c>
      <c r="G52" s="57">
        <f t="shared" si="19"/>
        <v>28.8</v>
      </c>
      <c r="H52" s="57">
        <f t="shared" si="19"/>
        <v>498</v>
      </c>
      <c r="I52" s="57">
        <f t="shared" si="19"/>
        <v>129.685756</v>
      </c>
      <c r="J52" s="180">
        <f t="shared" si="1"/>
        <v>0.260413164658635</v>
      </c>
      <c r="K52" s="57"/>
      <c r="L52" s="57">
        <f>SUM(L50:L51)</f>
        <v>36.914147</v>
      </c>
      <c r="M52" s="305"/>
      <c r="N52" s="57">
        <f>SUM(N50:N51)</f>
        <v>120.1643412</v>
      </c>
      <c r="O52" s="252"/>
    </row>
    <row r="53" s="7" customFormat="1" ht="238" customHeight="1" spans="1:15">
      <c r="A53" s="25">
        <v>39</v>
      </c>
      <c r="B53" s="26" t="s">
        <v>151</v>
      </c>
      <c r="C53" s="26" t="s">
        <v>1330</v>
      </c>
      <c r="D53" s="31">
        <v>100</v>
      </c>
      <c r="E53" s="31">
        <v>100</v>
      </c>
      <c r="F53" s="31">
        <v>100</v>
      </c>
      <c r="G53" s="31" t="s">
        <v>1980</v>
      </c>
      <c r="H53" s="29">
        <v>50</v>
      </c>
      <c r="I53" s="34">
        <v>11.45</v>
      </c>
      <c r="J53" s="24">
        <f t="shared" si="1"/>
        <v>0.229</v>
      </c>
      <c r="K53" s="24"/>
      <c r="L53" s="23">
        <f>H53-F53</f>
        <v>-50</v>
      </c>
      <c r="M53" s="222" t="s">
        <v>2079</v>
      </c>
      <c r="N53" s="209">
        <v>38.55</v>
      </c>
      <c r="O53" s="252"/>
    </row>
    <row r="54" s="9" customFormat="1" ht="126" customHeight="1" spans="1:15">
      <c r="A54" s="25">
        <v>40</v>
      </c>
      <c r="B54" s="26" t="s">
        <v>151</v>
      </c>
      <c r="C54" s="26" t="s">
        <v>252</v>
      </c>
      <c r="D54" s="34">
        <v>83</v>
      </c>
      <c r="E54" s="34">
        <v>72.87332</v>
      </c>
      <c r="F54" s="34">
        <v>70.873319</v>
      </c>
      <c r="G54" s="34">
        <v>7.21</v>
      </c>
      <c r="H54" s="34">
        <v>83</v>
      </c>
      <c r="I54" s="34">
        <v>22.871996</v>
      </c>
      <c r="J54" s="24">
        <f t="shared" si="1"/>
        <v>0.27556621686747</v>
      </c>
      <c r="K54" s="24">
        <v>0.3</v>
      </c>
      <c r="L54" s="23">
        <f>H54-F54-G54</f>
        <v>4.916681</v>
      </c>
      <c r="M54" s="64" t="s">
        <v>2080</v>
      </c>
      <c r="N54" s="209">
        <v>40</v>
      </c>
      <c r="O54" s="188"/>
    </row>
    <row r="55" s="9" customFormat="1" ht="92" customHeight="1" spans="1:15">
      <c r="A55" s="201" t="s">
        <v>22</v>
      </c>
      <c r="B55" s="174"/>
      <c r="C55" s="175"/>
      <c r="D55" s="57">
        <f t="shared" ref="D55:I55" si="20">SUM(D53:D54)</f>
        <v>183</v>
      </c>
      <c r="E55" s="57">
        <f t="shared" si="20"/>
        <v>172.87332</v>
      </c>
      <c r="F55" s="57">
        <f t="shared" si="20"/>
        <v>170.873319</v>
      </c>
      <c r="G55" s="57">
        <f t="shared" si="20"/>
        <v>7.21</v>
      </c>
      <c r="H55" s="57">
        <f t="shared" si="20"/>
        <v>133</v>
      </c>
      <c r="I55" s="57">
        <f t="shared" si="20"/>
        <v>34.321996</v>
      </c>
      <c r="J55" s="180"/>
      <c r="K55" s="180"/>
      <c r="L55" s="57">
        <f>SUM(L53:L54)</f>
        <v>-45.083319</v>
      </c>
      <c r="M55" s="306"/>
      <c r="N55" s="57">
        <f>SUM(N53:N54)</f>
        <v>78.55</v>
      </c>
      <c r="O55" s="188"/>
    </row>
    <row r="56" s="7" customFormat="1" ht="188" customHeight="1" spans="1:15">
      <c r="A56" s="25">
        <v>41</v>
      </c>
      <c r="B56" s="54" t="s">
        <v>283</v>
      </c>
      <c r="C56" s="26" t="s">
        <v>1413</v>
      </c>
      <c r="D56" s="33">
        <v>4063.01</v>
      </c>
      <c r="E56" s="33">
        <v>3203.437143</v>
      </c>
      <c r="F56" s="34">
        <v>3135.259334</v>
      </c>
      <c r="G56" s="33">
        <v>221.5</v>
      </c>
      <c r="H56" s="29">
        <v>4000</v>
      </c>
      <c r="I56" s="34">
        <v>916.146907</v>
      </c>
      <c r="J56" s="24">
        <f t="shared" ref="J56:J60" si="21">SUM(I56:I56)/SUM(H56:H56)</f>
        <v>0.22903672675</v>
      </c>
      <c r="K56" s="24">
        <v>0.3</v>
      </c>
      <c r="L56" s="23">
        <f>H56-F56-G56</f>
        <v>643.240666</v>
      </c>
      <c r="M56" s="208" t="s">
        <v>2081</v>
      </c>
      <c r="N56" s="209">
        <f>F56*0.2</f>
        <v>627.0518668</v>
      </c>
      <c r="O56" s="252"/>
    </row>
    <row r="57" s="7" customFormat="1" ht="170" customHeight="1" spans="1:15">
      <c r="A57" s="25">
        <v>42</v>
      </c>
      <c r="B57" s="54" t="s">
        <v>283</v>
      </c>
      <c r="C57" s="26" t="s">
        <v>1427</v>
      </c>
      <c r="D57" s="29">
        <v>2239.54</v>
      </c>
      <c r="E57" s="29"/>
      <c r="F57" s="29"/>
      <c r="G57" s="29">
        <v>166.57</v>
      </c>
      <c r="H57" s="29">
        <v>2200</v>
      </c>
      <c r="I57" s="34">
        <v>0</v>
      </c>
      <c r="J57" s="24">
        <f t="shared" si="21"/>
        <v>0</v>
      </c>
      <c r="K57" s="24"/>
      <c r="L57" s="23"/>
      <c r="M57" s="307" t="s">
        <v>2082</v>
      </c>
      <c r="N57" s="209">
        <v>60.64</v>
      </c>
      <c r="O57" s="252"/>
    </row>
    <row r="58" s="7" customFormat="1" ht="92" customHeight="1" spans="1:15">
      <c r="A58" s="201" t="s">
        <v>22</v>
      </c>
      <c r="B58" s="174"/>
      <c r="C58" s="175"/>
      <c r="D58" s="203">
        <f t="shared" ref="D58:I58" si="22">SUM(D56:D57)</f>
        <v>6302.55</v>
      </c>
      <c r="E58" s="203">
        <f t="shared" si="22"/>
        <v>3203.437143</v>
      </c>
      <c r="F58" s="203">
        <f t="shared" si="22"/>
        <v>3135.259334</v>
      </c>
      <c r="G58" s="203">
        <f t="shared" si="22"/>
        <v>388.07</v>
      </c>
      <c r="H58" s="203">
        <f t="shared" si="22"/>
        <v>6200</v>
      </c>
      <c r="I58" s="203">
        <f t="shared" si="22"/>
        <v>916.146907</v>
      </c>
      <c r="J58" s="180"/>
      <c r="K58" s="203"/>
      <c r="L58" s="203">
        <f>SUM(L56:L57)</f>
        <v>643.240666</v>
      </c>
      <c r="M58" s="308"/>
      <c r="N58" s="203">
        <f>SUM(N56:N57)</f>
        <v>687.6918668</v>
      </c>
      <c r="O58" s="252"/>
    </row>
    <row r="59" s="7" customFormat="1" ht="158" customHeight="1" spans="1:15">
      <c r="A59" s="25">
        <v>43</v>
      </c>
      <c r="B59" s="26" t="s">
        <v>432</v>
      </c>
      <c r="C59" s="40" t="s">
        <v>1546</v>
      </c>
      <c r="D59" s="31">
        <v>1500</v>
      </c>
      <c r="E59" s="31"/>
      <c r="F59" s="31"/>
      <c r="G59" s="31">
        <v>92.24</v>
      </c>
      <c r="H59" s="29">
        <v>1300</v>
      </c>
      <c r="I59" s="34">
        <v>38.52</v>
      </c>
      <c r="J59" s="24">
        <f t="shared" si="21"/>
        <v>0.0296307692307692</v>
      </c>
      <c r="K59" s="24"/>
      <c r="L59" s="24"/>
      <c r="M59" s="210" t="s">
        <v>2083</v>
      </c>
      <c r="N59" s="209"/>
      <c r="O59" s="276" t="s">
        <v>2025</v>
      </c>
    </row>
    <row r="60" s="7" customFormat="1" ht="178" customHeight="1" spans="1:16">
      <c r="A60" s="25">
        <v>44</v>
      </c>
      <c r="B60" s="26" t="s">
        <v>432</v>
      </c>
      <c r="C60" s="41" t="s">
        <v>449</v>
      </c>
      <c r="D60" s="29">
        <v>1007.59</v>
      </c>
      <c r="E60" s="29">
        <v>455.987211</v>
      </c>
      <c r="F60" s="29">
        <v>448.910585</v>
      </c>
      <c r="G60" s="29">
        <v>73.47</v>
      </c>
      <c r="H60" s="29">
        <v>600</v>
      </c>
      <c r="I60" s="34">
        <v>126.573175</v>
      </c>
      <c r="J60" s="24">
        <f t="shared" si="21"/>
        <v>0.210955291666667</v>
      </c>
      <c r="K60" s="24">
        <v>0.3</v>
      </c>
      <c r="L60" s="23">
        <f>H60-F60-G60</f>
        <v>77.619415</v>
      </c>
      <c r="M60" s="210" t="s">
        <v>2084</v>
      </c>
      <c r="N60" s="209">
        <v>158.596825</v>
      </c>
      <c r="O60" s="252"/>
      <c r="P60" s="239"/>
    </row>
    <row r="61" s="7" customFormat="1" ht="92" customHeight="1" spans="1:15">
      <c r="A61" s="201" t="s">
        <v>22</v>
      </c>
      <c r="B61" s="174"/>
      <c r="C61" s="175"/>
      <c r="D61" s="203">
        <f t="shared" ref="D61:I61" si="23">SUM(D59:D60)</f>
        <v>2507.59</v>
      </c>
      <c r="E61" s="203">
        <f t="shared" si="23"/>
        <v>455.987211</v>
      </c>
      <c r="F61" s="203">
        <f t="shared" si="23"/>
        <v>448.910585</v>
      </c>
      <c r="G61" s="203">
        <f t="shared" si="23"/>
        <v>165.71</v>
      </c>
      <c r="H61" s="203">
        <f t="shared" si="23"/>
        <v>1900</v>
      </c>
      <c r="I61" s="203">
        <f t="shared" si="23"/>
        <v>165.093175</v>
      </c>
      <c r="J61" s="180"/>
      <c r="K61" s="203"/>
      <c r="L61" s="203">
        <f>SUM(L59:L60)</f>
        <v>77.619415</v>
      </c>
      <c r="M61" s="309"/>
      <c r="N61" s="203">
        <f>SUM(N59:N60)</f>
        <v>158.596825</v>
      </c>
      <c r="O61" s="252"/>
    </row>
    <row r="62" s="7" customFormat="1" ht="210" customHeight="1" spans="1:33">
      <c r="A62" s="25">
        <v>45</v>
      </c>
      <c r="B62" s="26" t="s">
        <v>517</v>
      </c>
      <c r="C62" s="26" t="s">
        <v>513</v>
      </c>
      <c r="D62" s="29">
        <v>2600</v>
      </c>
      <c r="E62" s="29">
        <v>2462.95035</v>
      </c>
      <c r="F62" s="29">
        <v>2297.918037</v>
      </c>
      <c r="G62" s="29">
        <v>133.97</v>
      </c>
      <c r="H62" s="29">
        <v>2400</v>
      </c>
      <c r="I62" s="34">
        <v>0</v>
      </c>
      <c r="J62" s="24">
        <f t="shared" ref="J62:J66" si="24">SUM(I62:I62)/SUM(H62:H62)</f>
        <v>0</v>
      </c>
      <c r="K62" s="24"/>
      <c r="L62" s="23">
        <f>H62-F62-G62</f>
        <v>-31.8880369999999</v>
      </c>
      <c r="M62" s="210" t="s">
        <v>2027</v>
      </c>
      <c r="N62" s="209">
        <v>755.1274111</v>
      </c>
      <c r="O62" s="252"/>
      <c r="AG62" s="7">
        <f>F62*0.3</f>
        <v>689.3754111</v>
      </c>
    </row>
    <row r="63" s="7" customFormat="1" ht="186" customHeight="1" spans="1:15">
      <c r="A63" s="25">
        <v>46</v>
      </c>
      <c r="B63" s="26" t="s">
        <v>517</v>
      </c>
      <c r="C63" s="31" t="s">
        <v>2028</v>
      </c>
      <c r="D63" s="31">
        <v>8500</v>
      </c>
      <c r="E63" s="31"/>
      <c r="F63" s="31"/>
      <c r="G63" s="31">
        <v>257.95</v>
      </c>
      <c r="H63" s="29">
        <v>7672.1</v>
      </c>
      <c r="I63" s="34">
        <v>0</v>
      </c>
      <c r="J63" s="24">
        <f t="shared" si="24"/>
        <v>0</v>
      </c>
      <c r="K63" s="24"/>
      <c r="L63" s="24"/>
      <c r="M63" s="208" t="s">
        <v>2085</v>
      </c>
      <c r="N63" s="209">
        <v>118.26</v>
      </c>
      <c r="O63" s="252"/>
    </row>
    <row r="64" s="7" customFormat="1" ht="92" customHeight="1" spans="1:15">
      <c r="A64" s="201" t="s">
        <v>22</v>
      </c>
      <c r="B64" s="174"/>
      <c r="C64" s="175"/>
      <c r="D64" s="204">
        <f t="shared" ref="D64:I64" si="25">SUM(D62:D63)</f>
        <v>11100</v>
      </c>
      <c r="E64" s="204">
        <f t="shared" si="25"/>
        <v>2462.95035</v>
      </c>
      <c r="F64" s="204">
        <f t="shared" si="25"/>
        <v>2297.918037</v>
      </c>
      <c r="G64" s="204">
        <f t="shared" si="25"/>
        <v>391.92</v>
      </c>
      <c r="H64" s="204">
        <f t="shared" si="25"/>
        <v>10072.1</v>
      </c>
      <c r="I64" s="204">
        <f t="shared" si="25"/>
        <v>0</v>
      </c>
      <c r="J64" s="180"/>
      <c r="K64" s="180"/>
      <c r="L64" s="204">
        <f>SUM(L62:L63)</f>
        <v>-31.8880369999999</v>
      </c>
      <c r="M64" s="309"/>
      <c r="N64" s="204">
        <f>SUM(N62:N63)</f>
        <v>873.3874111</v>
      </c>
      <c r="O64" s="252"/>
    </row>
    <row r="65" s="7" customFormat="1" ht="138" customHeight="1" spans="1:15">
      <c r="A65" s="25">
        <v>47</v>
      </c>
      <c r="B65" s="26" t="s">
        <v>70</v>
      </c>
      <c r="C65" s="26" t="s">
        <v>64</v>
      </c>
      <c r="D65" s="34">
        <v>194.4</v>
      </c>
      <c r="E65" s="34">
        <v>194.4</v>
      </c>
      <c r="F65" s="34">
        <v>194.4</v>
      </c>
      <c r="G65" s="34" t="s">
        <v>1980</v>
      </c>
      <c r="H65" s="34">
        <v>194.4</v>
      </c>
      <c r="I65" s="34">
        <v>64.8</v>
      </c>
      <c r="J65" s="24">
        <f t="shared" si="24"/>
        <v>0.333333333333333</v>
      </c>
      <c r="K65" s="34" t="s">
        <v>1980</v>
      </c>
      <c r="L65" s="34" t="s">
        <v>1980</v>
      </c>
      <c r="M65" s="285" t="s">
        <v>1615</v>
      </c>
      <c r="N65" s="209"/>
      <c r="O65" s="252"/>
    </row>
    <row r="66" s="7" customFormat="1" ht="174" customHeight="1" spans="1:15">
      <c r="A66" s="25">
        <v>48</v>
      </c>
      <c r="B66" s="26" t="s">
        <v>70</v>
      </c>
      <c r="C66" s="31" t="s">
        <v>1607</v>
      </c>
      <c r="D66" s="34">
        <v>50</v>
      </c>
      <c r="E66" s="34">
        <v>50</v>
      </c>
      <c r="F66" s="34">
        <v>50</v>
      </c>
      <c r="G66" s="34" t="s">
        <v>1980</v>
      </c>
      <c r="H66" s="34">
        <v>50</v>
      </c>
      <c r="I66" s="34">
        <v>0</v>
      </c>
      <c r="J66" s="24">
        <f t="shared" si="24"/>
        <v>0</v>
      </c>
      <c r="K66" s="34" t="s">
        <v>1980</v>
      </c>
      <c r="L66" s="34" t="s">
        <v>1980</v>
      </c>
      <c r="M66" s="307" t="s">
        <v>2030</v>
      </c>
      <c r="N66" s="209">
        <v>0.5</v>
      </c>
      <c r="O66" s="252"/>
    </row>
    <row r="67" s="7" customFormat="1" ht="92" customHeight="1" spans="1:15">
      <c r="A67" s="201" t="s">
        <v>22</v>
      </c>
      <c r="B67" s="174"/>
      <c r="C67" s="175"/>
      <c r="D67" s="57">
        <f t="shared" ref="D67:I67" si="26">SUM(D65:D66)</f>
        <v>244.4</v>
      </c>
      <c r="E67" s="57">
        <f t="shared" si="26"/>
        <v>244.4</v>
      </c>
      <c r="F67" s="57">
        <f t="shared" si="26"/>
        <v>244.4</v>
      </c>
      <c r="G67" s="57">
        <f t="shared" si="26"/>
        <v>0</v>
      </c>
      <c r="H67" s="57">
        <f t="shared" si="26"/>
        <v>244.4</v>
      </c>
      <c r="I67" s="57">
        <f t="shared" si="26"/>
        <v>64.8</v>
      </c>
      <c r="J67" s="180"/>
      <c r="K67" s="57"/>
      <c r="L67" s="57"/>
      <c r="M67" s="309"/>
      <c r="N67" s="57">
        <f>SUM(N65:N66)</f>
        <v>0.5</v>
      </c>
      <c r="O67" s="252"/>
    </row>
    <row r="68" s="7" customFormat="1" ht="136" customHeight="1" spans="1:15">
      <c r="A68" s="25">
        <v>49</v>
      </c>
      <c r="B68" s="54" t="s">
        <v>84</v>
      </c>
      <c r="C68" s="64" t="s">
        <v>1610</v>
      </c>
      <c r="D68" s="34">
        <v>1423.2</v>
      </c>
      <c r="E68" s="34">
        <v>1423.2</v>
      </c>
      <c r="F68" s="34">
        <v>1423.2</v>
      </c>
      <c r="G68" s="34" t="s">
        <v>1980</v>
      </c>
      <c r="H68" s="34">
        <v>1423.2</v>
      </c>
      <c r="I68" s="34">
        <v>355.8</v>
      </c>
      <c r="J68" s="24">
        <f t="shared" ref="J68:J70" si="27">SUM(I68:I68)/SUM(H68:H68)</f>
        <v>0.25</v>
      </c>
      <c r="K68" s="34" t="s">
        <v>1980</v>
      </c>
      <c r="L68" s="34" t="s">
        <v>1980</v>
      </c>
      <c r="M68" s="285" t="s">
        <v>2031</v>
      </c>
      <c r="N68" s="209">
        <v>118.6</v>
      </c>
      <c r="O68" s="252"/>
    </row>
    <row r="69" s="7" customFormat="1" ht="188" customHeight="1" spans="1:15">
      <c r="A69" s="25">
        <v>50</v>
      </c>
      <c r="B69" s="26" t="s">
        <v>84</v>
      </c>
      <c r="C69" s="31" t="s">
        <v>1700</v>
      </c>
      <c r="D69" s="34">
        <v>4030</v>
      </c>
      <c r="E69" s="34">
        <v>3677.242888</v>
      </c>
      <c r="F69" s="34">
        <f>832.37773+1029.004149+733.425121+782.331294</f>
        <v>3377.138294</v>
      </c>
      <c r="G69" s="34">
        <v>144.94</v>
      </c>
      <c r="H69" s="34">
        <v>1030</v>
      </c>
      <c r="I69" s="34">
        <v>0</v>
      </c>
      <c r="J69" s="24">
        <f t="shared" si="27"/>
        <v>0</v>
      </c>
      <c r="K69" s="24"/>
      <c r="L69" s="23">
        <f>4030-F69-G69</f>
        <v>507.921706</v>
      </c>
      <c r="M69" s="310" t="s">
        <v>2086</v>
      </c>
      <c r="N69" s="209">
        <v>1030</v>
      </c>
      <c r="O69" s="252"/>
    </row>
    <row r="70" s="8" customFormat="1" ht="140" customHeight="1" spans="1:15">
      <c r="A70" s="25">
        <v>51</v>
      </c>
      <c r="B70" s="26" t="s">
        <v>84</v>
      </c>
      <c r="C70" s="26" t="s">
        <v>1894</v>
      </c>
      <c r="D70" s="34">
        <v>395</v>
      </c>
      <c r="E70" s="34"/>
      <c r="F70" s="34">
        <v>362.46397</v>
      </c>
      <c r="G70" s="34">
        <v>20.53</v>
      </c>
      <c r="H70" s="34">
        <v>395</v>
      </c>
      <c r="I70" s="34">
        <f>118.127691+1.324859</f>
        <v>119.45255</v>
      </c>
      <c r="J70" s="24">
        <f t="shared" si="27"/>
        <v>0.302411518987342</v>
      </c>
      <c r="K70" s="24">
        <v>0.3</v>
      </c>
      <c r="L70" s="23">
        <f>D70-F70-G70</f>
        <v>12.00603</v>
      </c>
      <c r="M70" s="311" t="s">
        <v>2087</v>
      </c>
      <c r="N70" s="219">
        <v>144.985588</v>
      </c>
      <c r="O70" s="252"/>
    </row>
    <row r="71" s="8" customFormat="1" ht="92" customHeight="1" spans="1:15">
      <c r="A71" s="201" t="s">
        <v>22</v>
      </c>
      <c r="B71" s="174"/>
      <c r="C71" s="175"/>
      <c r="D71" s="57">
        <f t="shared" ref="D71:I71" si="28">SUM(D68:D70)</f>
        <v>5848.2</v>
      </c>
      <c r="E71" s="57">
        <f t="shared" si="28"/>
        <v>5100.442888</v>
      </c>
      <c r="F71" s="57">
        <f t="shared" si="28"/>
        <v>5162.802264</v>
      </c>
      <c r="G71" s="57">
        <f t="shared" si="28"/>
        <v>165.47</v>
      </c>
      <c r="H71" s="57">
        <f t="shared" si="28"/>
        <v>2848.2</v>
      </c>
      <c r="I71" s="57">
        <f t="shared" si="28"/>
        <v>475.25255</v>
      </c>
      <c r="J71" s="180"/>
      <c r="K71" s="180"/>
      <c r="L71" s="57">
        <f>SUM(L68:L70)</f>
        <v>519.927736</v>
      </c>
      <c r="M71" s="312"/>
      <c r="N71" s="57">
        <f>SUM(N68:N70)</f>
        <v>1293.585588</v>
      </c>
      <c r="O71" s="252"/>
    </row>
    <row r="72" s="7" customFormat="1" ht="168" customHeight="1" spans="1:15">
      <c r="A72" s="25">
        <v>52</v>
      </c>
      <c r="B72" s="54" t="s">
        <v>92</v>
      </c>
      <c r="C72" s="25" t="s">
        <v>1616</v>
      </c>
      <c r="D72" s="34">
        <v>30</v>
      </c>
      <c r="E72" s="34">
        <v>30</v>
      </c>
      <c r="F72" s="34">
        <v>30</v>
      </c>
      <c r="G72" s="34" t="s">
        <v>1980</v>
      </c>
      <c r="H72" s="34">
        <v>30</v>
      </c>
      <c r="I72" s="34">
        <v>0</v>
      </c>
      <c r="J72" s="24">
        <f t="shared" ref="J72:J82" si="29">SUM(I72:I72)/SUM(H72:H72)</f>
        <v>0</v>
      </c>
      <c r="K72" s="34" t="s">
        <v>1980</v>
      </c>
      <c r="L72" s="34" t="s">
        <v>1980</v>
      </c>
      <c r="M72" s="287" t="s">
        <v>2034</v>
      </c>
      <c r="N72" s="209">
        <v>7.45</v>
      </c>
      <c r="O72" s="252"/>
    </row>
    <row r="73" s="7" customFormat="1" ht="110" customHeight="1" spans="1:15">
      <c r="A73" s="25">
        <v>53</v>
      </c>
      <c r="B73" s="54" t="s">
        <v>92</v>
      </c>
      <c r="C73" s="64" t="s">
        <v>96</v>
      </c>
      <c r="D73" s="34">
        <v>291.6</v>
      </c>
      <c r="E73" s="34">
        <v>291.6</v>
      </c>
      <c r="F73" s="34">
        <v>291.6</v>
      </c>
      <c r="G73" s="34" t="s">
        <v>1980</v>
      </c>
      <c r="H73" s="34">
        <v>291.6</v>
      </c>
      <c r="I73" s="34">
        <v>22.032</v>
      </c>
      <c r="J73" s="24">
        <f t="shared" si="29"/>
        <v>0.0755555555555556</v>
      </c>
      <c r="K73" s="34" t="s">
        <v>1980</v>
      </c>
      <c r="L73" s="34" t="s">
        <v>1980</v>
      </c>
      <c r="M73" s="314" t="s">
        <v>2088</v>
      </c>
      <c r="N73" s="209">
        <v>26.568</v>
      </c>
      <c r="O73" s="252"/>
    </row>
    <row r="74" s="7" customFormat="1" ht="110" customHeight="1" spans="1:15">
      <c r="A74" s="201" t="s">
        <v>22</v>
      </c>
      <c r="B74" s="174"/>
      <c r="C74" s="175"/>
      <c r="D74" s="57">
        <f t="shared" ref="D74:I74" si="30">SUM(D72:D73)</f>
        <v>321.6</v>
      </c>
      <c r="E74" s="57">
        <f t="shared" si="30"/>
        <v>321.6</v>
      </c>
      <c r="F74" s="57">
        <f t="shared" si="30"/>
        <v>321.6</v>
      </c>
      <c r="G74" s="57">
        <f t="shared" si="30"/>
        <v>0</v>
      </c>
      <c r="H74" s="57">
        <f t="shared" si="30"/>
        <v>321.6</v>
      </c>
      <c r="I74" s="57">
        <f t="shared" si="30"/>
        <v>22.032</v>
      </c>
      <c r="J74" s="180"/>
      <c r="K74" s="57"/>
      <c r="L74" s="57">
        <f>SUM(L72:L73)</f>
        <v>0</v>
      </c>
      <c r="M74" s="313"/>
      <c r="N74" s="57">
        <f>SUM(N72:N73)</f>
        <v>34.018</v>
      </c>
      <c r="O74" s="252"/>
    </row>
    <row r="75" s="6" customFormat="1" ht="156" customHeight="1" spans="1:33">
      <c r="A75" s="25">
        <v>54</v>
      </c>
      <c r="B75" s="26" t="s">
        <v>39</v>
      </c>
      <c r="C75" s="31" t="s">
        <v>1307</v>
      </c>
      <c r="D75" s="28">
        <v>714</v>
      </c>
      <c r="E75" s="28" t="s">
        <v>2035</v>
      </c>
      <c r="F75" s="28" t="s">
        <v>2036</v>
      </c>
      <c r="G75" s="28" t="s">
        <v>2037</v>
      </c>
      <c r="H75" s="29">
        <v>714</v>
      </c>
      <c r="I75" s="30">
        <v>0</v>
      </c>
      <c r="J75" s="24">
        <f t="shared" si="29"/>
        <v>0</v>
      </c>
      <c r="K75" s="24"/>
      <c r="L75" s="23">
        <f>H75-F75-G75</f>
        <v>91.315307</v>
      </c>
      <c r="M75" s="58" t="s">
        <v>2089</v>
      </c>
      <c r="N75" s="219">
        <v>199.962</v>
      </c>
      <c r="O75" s="257"/>
      <c r="AG75" s="6">
        <v>188.331332</v>
      </c>
    </row>
    <row r="76" s="7" customFormat="1" ht="124" customHeight="1" spans="1:15">
      <c r="A76" s="25">
        <v>55</v>
      </c>
      <c r="B76" s="54" t="s">
        <v>2039</v>
      </c>
      <c r="C76" s="242" t="s">
        <v>1322</v>
      </c>
      <c r="D76" s="31">
        <v>1200</v>
      </c>
      <c r="E76" s="243">
        <v>1200</v>
      </c>
      <c r="F76" s="243">
        <v>1200</v>
      </c>
      <c r="G76" s="24" t="s">
        <v>1980</v>
      </c>
      <c r="H76" s="29">
        <v>600</v>
      </c>
      <c r="I76" s="30">
        <v>217.326838</v>
      </c>
      <c r="J76" s="24">
        <f t="shared" si="29"/>
        <v>0.362211396666667</v>
      </c>
      <c r="K76" s="24"/>
      <c r="L76" s="23">
        <f t="shared" ref="L76:L79" si="31">H76-F76</f>
        <v>-600</v>
      </c>
      <c r="M76" s="314" t="s">
        <v>1327</v>
      </c>
      <c r="N76" s="209"/>
      <c r="O76" s="252"/>
    </row>
    <row r="77" s="7" customFormat="1" ht="146" customHeight="1" spans="1:15">
      <c r="A77" s="25">
        <v>56</v>
      </c>
      <c r="B77" s="54" t="s">
        <v>109</v>
      </c>
      <c r="C77" s="244" t="s">
        <v>1626</v>
      </c>
      <c r="D77" s="31">
        <v>81.9</v>
      </c>
      <c r="E77" s="31">
        <v>81.9</v>
      </c>
      <c r="F77" s="31">
        <v>81.9</v>
      </c>
      <c r="G77" s="34" t="s">
        <v>1980</v>
      </c>
      <c r="H77" s="29">
        <v>81.9</v>
      </c>
      <c r="I77" s="34">
        <v>0</v>
      </c>
      <c r="J77" s="24">
        <f t="shared" si="29"/>
        <v>0</v>
      </c>
      <c r="K77" s="34">
        <f>-K76</f>
        <v>0</v>
      </c>
      <c r="L77" s="34" t="s">
        <v>1980</v>
      </c>
      <c r="M77" s="314" t="s">
        <v>2040</v>
      </c>
      <c r="N77" s="209">
        <v>81.9</v>
      </c>
      <c r="O77" s="252"/>
    </row>
    <row r="78" s="7" customFormat="1" ht="208" customHeight="1" spans="1:15">
      <c r="A78" s="25">
        <v>57</v>
      </c>
      <c r="B78" s="26" t="s">
        <v>137</v>
      </c>
      <c r="C78" s="41" t="s">
        <v>1632</v>
      </c>
      <c r="D78" s="29">
        <v>252</v>
      </c>
      <c r="E78" s="34">
        <v>252</v>
      </c>
      <c r="F78" s="29">
        <f>83.804+71.7+95.6</f>
        <v>251.104</v>
      </c>
      <c r="G78" s="34" t="s">
        <v>1980</v>
      </c>
      <c r="H78" s="29">
        <v>252</v>
      </c>
      <c r="I78" s="34">
        <v>0</v>
      </c>
      <c r="J78" s="24">
        <f t="shared" si="29"/>
        <v>0</v>
      </c>
      <c r="K78" s="24"/>
      <c r="L78" s="23">
        <f t="shared" si="31"/>
        <v>0.895999999999987</v>
      </c>
      <c r="M78" s="217" t="s">
        <v>2090</v>
      </c>
      <c r="N78" s="209">
        <v>125.552</v>
      </c>
      <c r="O78" s="252"/>
    </row>
    <row r="79" s="7" customFormat="1" ht="150" customHeight="1" spans="1:15">
      <c r="A79" s="25">
        <v>58</v>
      </c>
      <c r="B79" s="54" t="s">
        <v>117</v>
      </c>
      <c r="C79" s="245" t="s">
        <v>1841</v>
      </c>
      <c r="D79" s="34">
        <v>1410</v>
      </c>
      <c r="E79" s="34">
        <v>1410</v>
      </c>
      <c r="F79" s="34">
        <v>1410</v>
      </c>
      <c r="G79" s="34" t="s">
        <v>1980</v>
      </c>
      <c r="H79" s="34">
        <v>666</v>
      </c>
      <c r="I79" s="34">
        <v>579.45</v>
      </c>
      <c r="J79" s="24">
        <f t="shared" si="29"/>
        <v>0.870045045045045</v>
      </c>
      <c r="K79" s="24"/>
      <c r="L79" s="23">
        <f t="shared" si="31"/>
        <v>-744</v>
      </c>
      <c r="M79" s="287" t="s">
        <v>2042</v>
      </c>
      <c r="N79" s="209">
        <v>60</v>
      </c>
      <c r="O79" s="252"/>
    </row>
    <row r="80" s="9" customFormat="1" ht="142" customHeight="1" spans="1:15">
      <c r="A80" s="25">
        <v>59</v>
      </c>
      <c r="B80" s="54" t="s">
        <v>144</v>
      </c>
      <c r="C80" s="26" t="s">
        <v>141</v>
      </c>
      <c r="D80" s="34">
        <v>26</v>
      </c>
      <c r="E80" s="34">
        <v>26</v>
      </c>
      <c r="F80" s="34"/>
      <c r="G80" s="34" t="s">
        <v>1980</v>
      </c>
      <c r="H80" s="34">
        <v>26</v>
      </c>
      <c r="I80" s="34">
        <v>0</v>
      </c>
      <c r="J80" s="24">
        <f t="shared" si="29"/>
        <v>0</v>
      </c>
      <c r="K80" s="24"/>
      <c r="L80" s="24"/>
      <c r="M80" s="64" t="s">
        <v>2044</v>
      </c>
      <c r="N80" s="209">
        <v>13</v>
      </c>
      <c r="O80" s="188"/>
    </row>
    <row r="81" s="9" customFormat="1" ht="168" customHeight="1" spans="1:15">
      <c r="A81" s="25">
        <v>60</v>
      </c>
      <c r="B81" s="54" t="s">
        <v>266</v>
      </c>
      <c r="C81" s="54" t="s">
        <v>1925</v>
      </c>
      <c r="D81" s="34">
        <v>176</v>
      </c>
      <c r="E81" s="34">
        <v>150.77545</v>
      </c>
      <c r="F81" s="34"/>
      <c r="G81" s="34">
        <v>14.95</v>
      </c>
      <c r="H81" s="34">
        <v>176</v>
      </c>
      <c r="I81" s="34">
        <v>0</v>
      </c>
      <c r="J81" s="24">
        <f t="shared" si="29"/>
        <v>0</v>
      </c>
      <c r="K81" s="24"/>
      <c r="L81" s="23">
        <f>D81-E81-G81</f>
        <v>10.27455</v>
      </c>
      <c r="M81" s="182" t="s">
        <v>2091</v>
      </c>
      <c r="N81" s="209">
        <v>61.6</v>
      </c>
      <c r="O81" s="188"/>
    </row>
    <row r="82" s="9" customFormat="1" ht="146" customHeight="1" spans="1:15">
      <c r="A82" s="25">
        <v>61</v>
      </c>
      <c r="B82" s="54" t="s">
        <v>260</v>
      </c>
      <c r="C82" s="54" t="s">
        <v>1936</v>
      </c>
      <c r="D82" s="34">
        <v>266</v>
      </c>
      <c r="E82" s="34"/>
      <c r="F82" s="34"/>
      <c r="G82" s="34">
        <v>15.57</v>
      </c>
      <c r="H82" s="34">
        <v>266</v>
      </c>
      <c r="I82" s="34">
        <v>0</v>
      </c>
      <c r="J82" s="24">
        <f t="shared" si="29"/>
        <v>0</v>
      </c>
      <c r="K82" s="24"/>
      <c r="L82" s="24"/>
      <c r="M82" s="315" t="s">
        <v>2092</v>
      </c>
      <c r="N82" s="209">
        <v>93.1</v>
      </c>
      <c r="O82" s="188"/>
    </row>
    <row r="83" ht="297" customHeight="1"/>
  </sheetData>
  <autoFilter xmlns:etc="http://www.wps.cn/officeDocument/2017/etCustomData" ref="A3:P83" etc:filterBottomFollowUsedRange="0">
    <extLst/>
  </autoFilter>
  <mergeCells count="34">
    <mergeCell ref="A1:N1"/>
    <mergeCell ref="A4:C4"/>
    <mergeCell ref="A9:C9"/>
    <mergeCell ref="A14:C14"/>
    <mergeCell ref="A19:C19"/>
    <mergeCell ref="A24:C24"/>
    <mergeCell ref="A29:C29"/>
    <mergeCell ref="A33:C33"/>
    <mergeCell ref="A37:C37"/>
    <mergeCell ref="A42:C42"/>
    <mergeCell ref="A48:C48"/>
    <mergeCell ref="A52:C52"/>
    <mergeCell ref="A55:C55"/>
    <mergeCell ref="A58:C58"/>
    <mergeCell ref="A61:C61"/>
    <mergeCell ref="A64:C64"/>
    <mergeCell ref="A67:C67"/>
    <mergeCell ref="A71:C71"/>
    <mergeCell ref="A74:C7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C18">
    <cfRule type="duplicateValues" dxfId="0" priority="5"/>
  </conditionalFormatting>
  <conditionalFormatting sqref="C28">
    <cfRule type="duplicateValues" dxfId="0" priority="4"/>
  </conditionalFormatting>
  <conditionalFormatting sqref="C54">
    <cfRule type="duplicateValues" dxfId="0" priority="3"/>
  </conditionalFormatting>
  <conditionalFormatting sqref="C57">
    <cfRule type="duplicateValues" dxfId="0" priority="6"/>
  </conditionalFormatting>
  <conditionalFormatting sqref="C81">
    <cfRule type="duplicateValues" dxfId="0" priority="2"/>
  </conditionalFormatting>
  <conditionalFormatting sqref="C82">
    <cfRule type="duplicateValues" dxfId="0" priority="1"/>
  </conditionalFormatting>
  <conditionalFormatting sqref="C13 C27 C41 C47 C51 C70">
    <cfRule type="expression" dxfId="1" priority="7">
      <formula>AND(SUMPRODUCT(IFERROR(1*(($C$13&amp;"x")=(C13&amp;"x")),0))+SUMPRODUCT(IFERROR(1*(($C$27&amp;"x")=(C13&amp;"x")),0))+SUMPRODUCT(IFERROR(1*(($C$41&amp;"x")=(C13&amp;"x")),0))+SUMPRODUCT(IFERROR(1*(($C$47&amp;"x")=(C13&amp;"x")),0))+SUMPRODUCT(IFERROR(1*(($C$51&amp;"x")=(C13&amp;"x")),0))+SUMPRODUCT(IFERROR(1*(($C$70&amp;"x")=(C13&amp;"x")),0))&gt;1,NOT(ISBLANK(C13)))</formula>
    </cfRule>
  </conditionalFormatting>
  <pageMargins left="0.314583333333333" right="0.196527777777778" top="0.393055555555556" bottom="0.0784722222222222" header="0.393055555555556" footer="0.314583333333333"/>
  <pageSetup paperSize="8" scale="3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83"/>
  <sheetViews>
    <sheetView zoomScale="30" zoomScaleNormal="30" workbookViewId="0">
      <pane ySplit="3" topLeftCell="A44" activePane="bottomLeft" state="frozen"/>
      <selection/>
      <selection pane="bottomLeft" activeCell="H4" sqref="H4"/>
    </sheetView>
  </sheetViews>
  <sheetFormatPr defaultColWidth="10" defaultRowHeight="28.2"/>
  <cols>
    <col min="1" max="1" width="23.3333333333333" style="10" customWidth="1"/>
    <col min="2" max="2" width="50.7407407407407" style="11" customWidth="1"/>
    <col min="3" max="3" width="74.4444444444444" style="11" customWidth="1"/>
    <col min="4" max="7" width="39.2592592592593" style="11" customWidth="1"/>
    <col min="8" max="8" width="37.5" style="11" customWidth="1"/>
    <col min="9" max="9" width="31.8518518518519" style="11" customWidth="1"/>
    <col min="10" max="10" width="24.2777777777778" style="11" customWidth="1"/>
    <col min="11" max="11" width="28.8888888888889" style="11" customWidth="1"/>
    <col min="12" max="12" width="33.7037037037037" style="11" customWidth="1"/>
    <col min="13" max="13" width="96.6666666666667" style="10" customWidth="1"/>
    <col min="14" max="14" width="44.4444444444444" style="10" customWidth="1"/>
    <col min="15" max="15" width="34.4444444444444" style="188" hidden="1" customWidth="1"/>
    <col min="16" max="18" width="34.4444444444444" style="9" hidden="1" customWidth="1"/>
    <col min="19" max="32" width="10" style="9" hidden="1" customWidth="1"/>
    <col min="33" max="33" width="35" style="9"/>
    <col min="34" max="34" width="34.4444444444444" style="9"/>
    <col min="35" max="16384" width="10" style="9"/>
  </cols>
  <sheetData>
    <row r="1" s="4" customFormat="1" ht="139" customHeight="1" spans="1:15">
      <c r="A1" s="13" t="s">
        <v>1947</v>
      </c>
      <c r="B1" s="13"/>
      <c r="C1" s="13"/>
      <c r="D1" s="13"/>
      <c r="E1" s="13"/>
      <c r="F1" s="13"/>
      <c r="G1" s="13"/>
      <c r="H1" s="13"/>
      <c r="I1" s="13"/>
      <c r="J1" s="13"/>
      <c r="K1" s="13"/>
      <c r="L1" s="13"/>
      <c r="M1" s="13"/>
      <c r="N1" s="247"/>
      <c r="O1" s="10"/>
    </row>
    <row r="2" s="4" customFormat="1" ht="108" customHeight="1" spans="1:15">
      <c r="A2" s="189" t="s">
        <v>1</v>
      </c>
      <c r="B2" s="190" t="s">
        <v>13</v>
      </c>
      <c r="C2" s="166" t="s">
        <v>1263</v>
      </c>
      <c r="D2" s="190" t="s">
        <v>1948</v>
      </c>
      <c r="E2" s="191" t="s">
        <v>1949</v>
      </c>
      <c r="F2" s="191" t="s">
        <v>1950</v>
      </c>
      <c r="G2" s="191" t="s">
        <v>1951</v>
      </c>
      <c r="H2" s="191" t="s">
        <v>1952</v>
      </c>
      <c r="I2" s="191" t="s">
        <v>1953</v>
      </c>
      <c r="J2" s="191" t="s">
        <v>1954</v>
      </c>
      <c r="K2" s="191" t="s">
        <v>1955</v>
      </c>
      <c r="L2" s="191" t="s">
        <v>1956</v>
      </c>
      <c r="M2" s="294" t="s">
        <v>2093</v>
      </c>
      <c r="N2" s="190" t="s">
        <v>2048</v>
      </c>
      <c r="O2" s="267" t="s">
        <v>17</v>
      </c>
    </row>
    <row r="3" s="4" customFormat="1" ht="218" customHeight="1" spans="1:15">
      <c r="A3" s="192"/>
      <c r="B3" s="193"/>
      <c r="C3" s="169"/>
      <c r="D3" s="193"/>
      <c r="E3" s="194"/>
      <c r="F3" s="194"/>
      <c r="G3" s="194"/>
      <c r="H3" s="195"/>
      <c r="I3" s="195"/>
      <c r="J3" s="195"/>
      <c r="K3" s="194"/>
      <c r="L3" s="194"/>
      <c r="M3" s="295"/>
      <c r="N3" s="190"/>
      <c r="O3" s="267"/>
    </row>
    <row r="4" s="5" customFormat="1" ht="96" customHeight="1" spans="1:33">
      <c r="A4" s="196" t="s">
        <v>18</v>
      </c>
      <c r="B4" s="197"/>
      <c r="C4" s="198"/>
      <c r="D4" s="56">
        <f t="shared" ref="D4:I4" si="0">SUM(D9,D14,D19,D24,D29,D33,D37,D42,D48,D49,D52,D55,D58,D61,D64,D67,D71,D74,D75,D76,D77,D78,D79,D80,D81,D82)</f>
        <v>55386.731</v>
      </c>
      <c r="E4" s="56">
        <f t="shared" si="0"/>
        <v>47890.490147</v>
      </c>
      <c r="F4" s="56">
        <f t="shared" si="0"/>
        <v>33391.109105</v>
      </c>
      <c r="G4" s="56">
        <f t="shared" si="0"/>
        <v>2626.13</v>
      </c>
      <c r="H4" s="56">
        <f t="shared" si="0"/>
        <v>45154</v>
      </c>
      <c r="I4" s="56">
        <f t="shared" si="0"/>
        <v>10567.262752</v>
      </c>
      <c r="J4" s="180">
        <f>I4/H4</f>
        <v>0.234027168180006</v>
      </c>
      <c r="K4" s="56"/>
      <c r="L4" s="56">
        <f>SUM(L9,L14,L19,L24,L29,L33,L37,L42,L48,L49,L52,L55,L58,L61,L64,L67,L71,L74,L75,L76,L77,L78,L79,L80,L81,L82)</f>
        <v>835.133196</v>
      </c>
      <c r="M4" s="296"/>
      <c r="N4" s="56">
        <f>SUM(N9,N14,N19,N24,N29,N33,N37,N42,N48,N49,N52,N55,N58,N61,N64,N67,N71,N74,N75,N76,N77,N78,N79,N80,N81,N82)</f>
        <v>3561.4456394</v>
      </c>
      <c r="O4" s="49"/>
      <c r="AG4" s="258"/>
    </row>
    <row r="5" s="7" customFormat="1" ht="146" customHeight="1" spans="1:15">
      <c r="A5" s="25">
        <v>1</v>
      </c>
      <c r="B5" s="54" t="s">
        <v>205</v>
      </c>
      <c r="C5" s="31" t="s">
        <v>1336</v>
      </c>
      <c r="D5" s="199">
        <v>155</v>
      </c>
      <c r="E5" s="199">
        <v>131.067155</v>
      </c>
      <c r="F5" s="199">
        <v>130.084723</v>
      </c>
      <c r="G5" s="199">
        <v>15.1</v>
      </c>
      <c r="H5" s="200">
        <v>140</v>
      </c>
      <c r="I5" s="30">
        <v>44.580917</v>
      </c>
      <c r="J5" s="24">
        <f t="shared" ref="J5:J54" si="1">SUM(I5:I5)/SUM(H5:H5)</f>
        <v>0.318435121428571</v>
      </c>
      <c r="K5" s="24">
        <v>0.3</v>
      </c>
      <c r="L5" s="251">
        <f t="shared" ref="L5:L8" si="2">H5-F5-G5</f>
        <v>-5.184723</v>
      </c>
      <c r="M5" s="208" t="s">
        <v>2049</v>
      </c>
      <c r="N5" s="209"/>
      <c r="O5" s="252"/>
    </row>
    <row r="6" s="7" customFormat="1" ht="188" customHeight="1" spans="1:15">
      <c r="A6" s="25">
        <v>2</v>
      </c>
      <c r="B6" s="26" t="s">
        <v>205</v>
      </c>
      <c r="C6" s="26" t="s">
        <v>1963</v>
      </c>
      <c r="D6" s="199">
        <v>720</v>
      </c>
      <c r="E6" s="199">
        <v>612.761927</v>
      </c>
      <c r="F6" s="199">
        <v>577.625505</v>
      </c>
      <c r="G6" s="199">
        <v>53</v>
      </c>
      <c r="H6" s="199">
        <v>654.7</v>
      </c>
      <c r="I6" s="30">
        <v>195.787752</v>
      </c>
      <c r="J6" s="24">
        <f t="shared" si="1"/>
        <v>0.29904956774095</v>
      </c>
      <c r="K6" s="24">
        <v>0.3</v>
      </c>
      <c r="L6" s="251">
        <f t="shared" si="2"/>
        <v>24.0744950000001</v>
      </c>
      <c r="M6" s="208" t="s">
        <v>2094</v>
      </c>
      <c r="N6" s="209"/>
      <c r="O6" s="252"/>
    </row>
    <row r="7" s="7" customFormat="1" ht="146" customHeight="1" spans="1:15">
      <c r="A7" s="25">
        <v>3</v>
      </c>
      <c r="B7" s="26" t="s">
        <v>205</v>
      </c>
      <c r="C7" s="26" t="s">
        <v>1965</v>
      </c>
      <c r="D7" s="30">
        <v>71.4</v>
      </c>
      <c r="E7" s="30">
        <v>58.369772</v>
      </c>
      <c r="F7" s="30">
        <v>57.555959</v>
      </c>
      <c r="G7" s="30">
        <v>5.72</v>
      </c>
      <c r="H7" s="30">
        <v>71.4</v>
      </c>
      <c r="I7" s="30">
        <v>48.649368</v>
      </c>
      <c r="J7" s="24">
        <f t="shared" si="1"/>
        <v>0.681363697478992</v>
      </c>
      <c r="K7" s="24">
        <v>0.8</v>
      </c>
      <c r="L7" s="251">
        <f t="shared" si="2"/>
        <v>8.12404100000001</v>
      </c>
      <c r="M7" s="208" t="s">
        <v>2095</v>
      </c>
      <c r="N7" s="209"/>
      <c r="O7" s="252"/>
    </row>
    <row r="8" s="7" customFormat="1" ht="240" customHeight="1" spans="1:15">
      <c r="A8" s="25">
        <v>4</v>
      </c>
      <c r="B8" s="26" t="s">
        <v>205</v>
      </c>
      <c r="C8" s="26" t="s">
        <v>1967</v>
      </c>
      <c r="D8" s="30">
        <v>600</v>
      </c>
      <c r="E8" s="30">
        <v>526.911019</v>
      </c>
      <c r="F8" s="30">
        <v>481.270831</v>
      </c>
      <c r="G8" s="30">
        <v>41.4</v>
      </c>
      <c r="H8" s="30">
        <v>550.03</v>
      </c>
      <c r="I8" s="30">
        <v>310.8308</v>
      </c>
      <c r="J8" s="24">
        <f t="shared" si="1"/>
        <v>0.565116084577205</v>
      </c>
      <c r="K8" s="24">
        <v>0.6</v>
      </c>
      <c r="L8" s="23">
        <f t="shared" si="2"/>
        <v>27.359169</v>
      </c>
      <c r="M8" s="208" t="s">
        <v>2096</v>
      </c>
      <c r="N8" s="209"/>
      <c r="O8" s="252"/>
    </row>
    <row r="9" s="7" customFormat="1" ht="120" customHeight="1" spans="1:15">
      <c r="A9" s="201" t="s">
        <v>22</v>
      </c>
      <c r="B9" s="174"/>
      <c r="C9" s="175"/>
      <c r="D9" s="202">
        <f t="shared" ref="D9:I9" si="3">SUM(D5:D8)</f>
        <v>1546.4</v>
      </c>
      <c r="E9" s="202">
        <f t="shared" si="3"/>
        <v>1329.109873</v>
      </c>
      <c r="F9" s="202">
        <f t="shared" si="3"/>
        <v>1246.537018</v>
      </c>
      <c r="G9" s="202">
        <f t="shared" si="3"/>
        <v>115.22</v>
      </c>
      <c r="H9" s="202">
        <f t="shared" si="3"/>
        <v>1416.13</v>
      </c>
      <c r="I9" s="202">
        <f t="shared" si="3"/>
        <v>599.848837</v>
      </c>
      <c r="J9" s="180">
        <f t="shared" si="1"/>
        <v>0.423583171742707</v>
      </c>
      <c r="K9" s="212"/>
      <c r="L9" s="212">
        <f>SUM(L5:L8)</f>
        <v>54.3729820000001</v>
      </c>
      <c r="M9" s="297"/>
      <c r="N9" s="214">
        <f>SUM(N5:N8)</f>
        <v>0</v>
      </c>
      <c r="O9" s="252"/>
    </row>
    <row r="10" s="7" customFormat="1" ht="282" customHeight="1" spans="1:15">
      <c r="A10" s="25">
        <v>5</v>
      </c>
      <c r="B10" s="54" t="s">
        <v>181</v>
      </c>
      <c r="C10" s="26" t="s">
        <v>1352</v>
      </c>
      <c r="D10" s="33">
        <v>530</v>
      </c>
      <c r="E10" s="94">
        <v>457.968082</v>
      </c>
      <c r="F10" s="34">
        <v>446.21653</v>
      </c>
      <c r="G10" s="33">
        <v>32.5</v>
      </c>
      <c r="H10" s="29">
        <v>420</v>
      </c>
      <c r="I10" s="34">
        <v>148.346759</v>
      </c>
      <c r="J10" s="24">
        <f t="shared" si="1"/>
        <v>0.353206569047619</v>
      </c>
      <c r="K10" s="24">
        <v>0.3</v>
      </c>
      <c r="L10" s="23">
        <f t="shared" ref="L10:L13" si="4">H10-F10-G10</f>
        <v>-58.71653</v>
      </c>
      <c r="M10" s="269" t="s">
        <v>2097</v>
      </c>
      <c r="N10" s="209"/>
      <c r="O10" s="276"/>
    </row>
    <row r="11" s="7" customFormat="1" ht="196" customHeight="1" spans="1:15">
      <c r="A11" s="25">
        <v>6</v>
      </c>
      <c r="B11" s="26" t="s">
        <v>181</v>
      </c>
      <c r="C11" s="26" t="s">
        <v>1970</v>
      </c>
      <c r="D11" s="31">
        <v>264</v>
      </c>
      <c r="E11" s="94">
        <v>243.982783</v>
      </c>
      <c r="F11" s="34">
        <v>226.904</v>
      </c>
      <c r="G11" s="31">
        <v>16.63</v>
      </c>
      <c r="H11" s="31">
        <v>247.33</v>
      </c>
      <c r="I11" s="34">
        <v>122.5238</v>
      </c>
      <c r="J11" s="24">
        <f t="shared" si="1"/>
        <v>0.495385921643149</v>
      </c>
      <c r="K11" s="216">
        <v>0.5</v>
      </c>
      <c r="L11" s="23">
        <f t="shared" si="4"/>
        <v>3.79600000000002</v>
      </c>
      <c r="M11" s="269" t="s">
        <v>2098</v>
      </c>
      <c r="N11" s="209"/>
      <c r="O11" s="276"/>
    </row>
    <row r="12" s="7" customFormat="1" ht="158" customHeight="1" spans="1:15">
      <c r="A12" s="25">
        <v>7</v>
      </c>
      <c r="B12" s="26" t="s">
        <v>181</v>
      </c>
      <c r="C12" s="26" t="s">
        <v>1972</v>
      </c>
      <c r="D12" s="34">
        <v>1000</v>
      </c>
      <c r="E12" s="94">
        <v>824.512367</v>
      </c>
      <c r="F12" s="34">
        <v>739.782871</v>
      </c>
      <c r="G12" s="34">
        <v>56.1</v>
      </c>
      <c r="H12" s="34">
        <v>935.04</v>
      </c>
      <c r="I12" s="34">
        <v>393.739495</v>
      </c>
      <c r="J12" s="24">
        <f t="shared" si="1"/>
        <v>0.421093744652635</v>
      </c>
      <c r="K12" s="24">
        <v>0.5</v>
      </c>
      <c r="L12" s="23">
        <f t="shared" si="4"/>
        <v>139.157129</v>
      </c>
      <c r="M12" s="269" t="s">
        <v>2099</v>
      </c>
      <c r="N12" s="209"/>
      <c r="O12" s="276"/>
    </row>
    <row r="13" s="7" customFormat="1" ht="164" customHeight="1" spans="1:15">
      <c r="A13" s="25">
        <v>8</v>
      </c>
      <c r="B13" s="26" t="s">
        <v>181</v>
      </c>
      <c r="C13" s="26" t="s">
        <v>1857</v>
      </c>
      <c r="D13" s="34">
        <v>300</v>
      </c>
      <c r="E13" s="34">
        <v>272.352182</v>
      </c>
      <c r="F13" s="34">
        <v>264.179104</v>
      </c>
      <c r="G13" s="34">
        <v>17.42</v>
      </c>
      <c r="H13" s="34">
        <v>300</v>
      </c>
      <c r="I13" s="34">
        <v>82.794031</v>
      </c>
      <c r="J13" s="24">
        <f t="shared" si="1"/>
        <v>0.275980103333333</v>
      </c>
      <c r="K13" s="24">
        <v>0.3</v>
      </c>
      <c r="L13" s="23">
        <f t="shared" si="4"/>
        <v>18.400896</v>
      </c>
      <c r="M13" s="31" t="s">
        <v>2100</v>
      </c>
      <c r="N13" s="209">
        <v>49.295969</v>
      </c>
      <c r="O13" s="252"/>
    </row>
    <row r="14" s="7" customFormat="1" ht="106" customHeight="1" spans="1:15">
      <c r="A14" s="201" t="s">
        <v>22</v>
      </c>
      <c r="B14" s="174"/>
      <c r="C14" s="175"/>
      <c r="D14" s="57">
        <f t="shared" ref="D14:I14" si="5">SUM(D10:D13)</f>
        <v>2094</v>
      </c>
      <c r="E14" s="57">
        <f t="shared" si="5"/>
        <v>1798.815414</v>
      </c>
      <c r="F14" s="57">
        <f t="shared" si="5"/>
        <v>1677.082505</v>
      </c>
      <c r="G14" s="57">
        <f t="shared" si="5"/>
        <v>122.65</v>
      </c>
      <c r="H14" s="57">
        <f t="shared" si="5"/>
        <v>1902.37</v>
      </c>
      <c r="I14" s="57">
        <f t="shared" si="5"/>
        <v>747.404085</v>
      </c>
      <c r="J14" s="180">
        <f t="shared" si="1"/>
        <v>0.392880504318298</v>
      </c>
      <c r="K14" s="57"/>
      <c r="L14" s="57">
        <f>SUM(L10:L13)</f>
        <v>102.637495</v>
      </c>
      <c r="M14" s="173"/>
      <c r="N14" s="215">
        <f>SUM(N10:N13)</f>
        <v>49.295969</v>
      </c>
      <c r="O14" s="252"/>
    </row>
    <row r="15" s="7" customFormat="1" ht="176" customHeight="1" spans="1:15">
      <c r="A15" s="25">
        <v>9</v>
      </c>
      <c r="B15" s="26" t="s">
        <v>240</v>
      </c>
      <c r="C15" s="31" t="s">
        <v>1975</v>
      </c>
      <c r="D15" s="31">
        <v>1500</v>
      </c>
      <c r="E15" s="31">
        <v>1362.493982</v>
      </c>
      <c r="F15" s="31">
        <v>1247.090639</v>
      </c>
      <c r="G15" s="31">
        <v>85.15</v>
      </c>
      <c r="H15" s="29">
        <v>1200</v>
      </c>
      <c r="I15" s="34">
        <v>417.264592</v>
      </c>
      <c r="J15" s="24">
        <f t="shared" si="1"/>
        <v>0.347720493333333</v>
      </c>
      <c r="K15" s="24">
        <v>0.3</v>
      </c>
      <c r="L15" s="23">
        <f t="shared" ref="L15:L18" si="6">H15-F15-G15</f>
        <v>-132.240639</v>
      </c>
      <c r="M15" s="46" t="s">
        <v>2101</v>
      </c>
      <c r="N15" s="219">
        <v>10.5475997</v>
      </c>
      <c r="O15" s="252">
        <v>417.264592</v>
      </c>
    </row>
    <row r="16" s="7" customFormat="1" ht="172" customHeight="1" spans="1:15">
      <c r="A16" s="25">
        <v>10</v>
      </c>
      <c r="B16" s="26" t="s">
        <v>240</v>
      </c>
      <c r="C16" s="26" t="s">
        <v>1977</v>
      </c>
      <c r="D16" s="34">
        <v>1540</v>
      </c>
      <c r="E16" s="94">
        <v>1362.493982</v>
      </c>
      <c r="F16" s="179">
        <v>1150.081701</v>
      </c>
      <c r="G16" s="34">
        <v>87.86</v>
      </c>
      <c r="H16" s="34">
        <v>1414.5</v>
      </c>
      <c r="I16" s="34">
        <v>386.79346</v>
      </c>
      <c r="J16" s="24">
        <f t="shared" si="1"/>
        <v>0.273448893601979</v>
      </c>
      <c r="K16" s="24">
        <v>0.3</v>
      </c>
      <c r="L16" s="23">
        <f t="shared" si="6"/>
        <v>176.558299</v>
      </c>
      <c r="M16" s="298" t="s">
        <v>2102</v>
      </c>
      <c r="N16" s="219">
        <v>8.76105030000008</v>
      </c>
      <c r="O16" s="252"/>
    </row>
    <row r="17" s="7" customFormat="1" ht="118" customHeight="1" spans="1:15">
      <c r="A17" s="25">
        <v>11</v>
      </c>
      <c r="B17" s="26" t="s">
        <v>240</v>
      </c>
      <c r="C17" s="26" t="s">
        <v>1979</v>
      </c>
      <c r="D17" s="34">
        <v>35</v>
      </c>
      <c r="E17" s="34" t="s">
        <v>1980</v>
      </c>
      <c r="F17" s="34">
        <v>16.5</v>
      </c>
      <c r="G17" s="34" t="s">
        <v>1980</v>
      </c>
      <c r="H17" s="34">
        <v>35</v>
      </c>
      <c r="I17" s="34">
        <v>0</v>
      </c>
      <c r="J17" s="24">
        <f t="shared" si="1"/>
        <v>0</v>
      </c>
      <c r="K17" s="34"/>
      <c r="L17" s="34">
        <f>D17-F17</f>
        <v>18.5</v>
      </c>
      <c r="M17" s="210" t="s">
        <v>1981</v>
      </c>
      <c r="N17" s="209">
        <v>17.5</v>
      </c>
      <c r="O17" s="252"/>
    </row>
    <row r="18" s="7" customFormat="1" ht="134" customHeight="1" spans="1:15">
      <c r="A18" s="25">
        <v>12</v>
      </c>
      <c r="B18" s="26" t="s">
        <v>240</v>
      </c>
      <c r="C18" s="31" t="s">
        <v>1570</v>
      </c>
      <c r="D18" s="29">
        <v>1250</v>
      </c>
      <c r="E18" s="29">
        <v>1091.945231</v>
      </c>
      <c r="F18" s="29"/>
      <c r="G18" s="29">
        <v>71.68</v>
      </c>
      <c r="H18" s="29">
        <v>800</v>
      </c>
      <c r="I18" s="34">
        <v>11</v>
      </c>
      <c r="J18" s="24">
        <f t="shared" si="1"/>
        <v>0.01375</v>
      </c>
      <c r="K18" s="24"/>
      <c r="L18" s="23">
        <f>H18-E18-G18</f>
        <v>-363.625231</v>
      </c>
      <c r="M18" s="182" t="s">
        <v>2103</v>
      </c>
      <c r="N18" s="209">
        <v>25.585</v>
      </c>
      <c r="O18" s="252"/>
    </row>
    <row r="19" s="7" customFormat="1" ht="90" customHeight="1" spans="1:15">
      <c r="A19" s="201" t="s">
        <v>22</v>
      </c>
      <c r="B19" s="174"/>
      <c r="C19" s="175"/>
      <c r="D19" s="57">
        <f t="shared" ref="D19:I19" si="7">SUM(D15:D18)</f>
        <v>4325</v>
      </c>
      <c r="E19" s="57">
        <f t="shared" si="7"/>
        <v>3816.933195</v>
      </c>
      <c r="F19" s="57">
        <f t="shared" si="7"/>
        <v>2413.67234</v>
      </c>
      <c r="G19" s="57">
        <f t="shared" si="7"/>
        <v>244.69</v>
      </c>
      <c r="H19" s="57">
        <f t="shared" si="7"/>
        <v>3449.5</v>
      </c>
      <c r="I19" s="57">
        <f t="shared" si="7"/>
        <v>815.058052</v>
      </c>
      <c r="J19" s="180">
        <f t="shared" si="1"/>
        <v>0.236282954631106</v>
      </c>
      <c r="K19" s="57"/>
      <c r="L19" s="56">
        <f>SUM(L15:L18)</f>
        <v>-300.807571</v>
      </c>
      <c r="M19" s="297"/>
      <c r="N19" s="214">
        <f>SUM(N15:N18)</f>
        <v>62.3936500000001</v>
      </c>
      <c r="O19" s="252"/>
    </row>
    <row r="20" s="7" customFormat="1" ht="136" customHeight="1" spans="1:15">
      <c r="A20" s="25">
        <v>13</v>
      </c>
      <c r="B20" s="26" t="s">
        <v>753</v>
      </c>
      <c r="C20" s="26" t="s">
        <v>1983</v>
      </c>
      <c r="D20" s="31">
        <v>2050</v>
      </c>
      <c r="E20" s="31">
        <v>1762.509308</v>
      </c>
      <c r="F20" s="34">
        <v>1630.321105</v>
      </c>
      <c r="G20" s="31">
        <v>105.67</v>
      </c>
      <c r="H20" s="31">
        <v>1887.27</v>
      </c>
      <c r="I20" s="7">
        <v>558.010732</v>
      </c>
      <c r="J20" s="24">
        <f t="shared" si="1"/>
        <v>0.295670853666937</v>
      </c>
      <c r="K20" s="24">
        <v>0.3</v>
      </c>
      <c r="L20" s="23">
        <f>H20-F20-G20</f>
        <v>151.278895</v>
      </c>
      <c r="M20" s="183" t="s">
        <v>1984</v>
      </c>
      <c r="N20" s="219"/>
      <c r="O20" s="252"/>
    </row>
    <row r="21" s="7" customFormat="1" ht="409" customHeight="1" spans="1:16">
      <c r="A21" s="25">
        <v>14</v>
      </c>
      <c r="B21" s="26" t="s">
        <v>753</v>
      </c>
      <c r="C21" s="26" t="s">
        <v>1646</v>
      </c>
      <c r="D21" s="31">
        <v>2000</v>
      </c>
      <c r="E21" s="31">
        <v>1697.131193</v>
      </c>
      <c r="F21" s="34">
        <f>989.533558+184.551704+410.99496+51.803049</f>
        <v>1636.883271</v>
      </c>
      <c r="G21" s="31">
        <v>133.5</v>
      </c>
      <c r="H21" s="29">
        <v>1000</v>
      </c>
      <c r="I21" s="34">
        <v>428.659079</v>
      </c>
      <c r="J21" s="24">
        <f t="shared" si="1"/>
        <v>0.428659079</v>
      </c>
      <c r="K21" s="24">
        <v>0.3</v>
      </c>
      <c r="L21" s="23">
        <f>2000-F21-G21</f>
        <v>229.616729</v>
      </c>
      <c r="M21" s="220" t="s">
        <v>2059</v>
      </c>
      <c r="N21" s="34">
        <v>149.9059023</v>
      </c>
      <c r="O21" s="252"/>
      <c r="P21" s="225"/>
    </row>
    <row r="22" s="7" customFormat="1" ht="204" customHeight="1" spans="1:15">
      <c r="A22" s="25">
        <v>15</v>
      </c>
      <c r="B22" s="26" t="s">
        <v>753</v>
      </c>
      <c r="C22" s="26" t="s">
        <v>1986</v>
      </c>
      <c r="D22" s="34">
        <v>277.241</v>
      </c>
      <c r="E22" s="94">
        <v>244.9651</v>
      </c>
      <c r="F22" s="34">
        <v>221.951432</v>
      </c>
      <c r="G22" s="34">
        <v>17.01</v>
      </c>
      <c r="H22" s="34">
        <v>259.93</v>
      </c>
      <c r="I22" s="34">
        <v>78.29578</v>
      </c>
      <c r="J22" s="24">
        <f t="shared" si="1"/>
        <v>0.30121871273035</v>
      </c>
      <c r="K22" s="24">
        <v>0.3</v>
      </c>
      <c r="L22" s="23">
        <f t="shared" ref="L22:L28" si="8">H22-F22-G22</f>
        <v>20.968568</v>
      </c>
      <c r="M22" s="183" t="s">
        <v>2104</v>
      </c>
      <c r="N22" s="219"/>
      <c r="O22" s="252"/>
    </row>
    <row r="23" s="7" customFormat="1" ht="146" customHeight="1" spans="1:15">
      <c r="A23" s="25">
        <v>16</v>
      </c>
      <c r="B23" s="26" t="s">
        <v>753</v>
      </c>
      <c r="C23" s="26" t="s">
        <v>1988</v>
      </c>
      <c r="D23" s="34">
        <v>18</v>
      </c>
      <c r="E23" s="34">
        <v>18</v>
      </c>
      <c r="F23" s="34">
        <v>18</v>
      </c>
      <c r="G23" s="34">
        <v>0</v>
      </c>
      <c r="H23" s="34">
        <v>18</v>
      </c>
      <c r="I23" s="34">
        <v>0</v>
      </c>
      <c r="J23" s="24">
        <f t="shared" si="1"/>
        <v>0</v>
      </c>
      <c r="K23" s="24"/>
      <c r="L23" s="34" t="s">
        <v>1980</v>
      </c>
      <c r="M23" s="217" t="s">
        <v>2105</v>
      </c>
      <c r="N23" s="209">
        <v>9</v>
      </c>
      <c r="O23" s="252"/>
    </row>
    <row r="24" s="7" customFormat="1" ht="90" customHeight="1" spans="1:15">
      <c r="A24" s="201" t="s">
        <v>22</v>
      </c>
      <c r="B24" s="174"/>
      <c r="C24" s="175"/>
      <c r="D24" s="57">
        <f t="shared" ref="D24:I24" si="9">SUM(D20:D23)</f>
        <v>4345.241</v>
      </c>
      <c r="E24" s="57">
        <f t="shared" si="9"/>
        <v>3722.605601</v>
      </c>
      <c r="F24" s="57">
        <f t="shared" si="9"/>
        <v>3507.155808</v>
      </c>
      <c r="G24" s="57">
        <f t="shared" si="9"/>
        <v>256.18</v>
      </c>
      <c r="H24" s="57">
        <f t="shared" si="9"/>
        <v>3165.2</v>
      </c>
      <c r="I24" s="57">
        <f t="shared" si="9"/>
        <v>1064.965591</v>
      </c>
      <c r="J24" s="180">
        <f t="shared" si="1"/>
        <v>0.336460757929989</v>
      </c>
      <c r="K24" s="57"/>
      <c r="L24" s="56">
        <f>SUM(L20:L23)</f>
        <v>401.864192</v>
      </c>
      <c r="M24" s="299"/>
      <c r="N24" s="227">
        <f>SUM(N20:N23)</f>
        <v>158.9059023</v>
      </c>
      <c r="O24" s="252"/>
    </row>
    <row r="25" s="7" customFormat="1" ht="242" customHeight="1" spans="1:15">
      <c r="A25" s="25">
        <v>17</v>
      </c>
      <c r="B25" s="26" t="s">
        <v>190</v>
      </c>
      <c r="C25" s="26" t="s">
        <v>1990</v>
      </c>
      <c r="D25" s="34">
        <v>990</v>
      </c>
      <c r="E25" s="94">
        <v>822.794675</v>
      </c>
      <c r="F25" s="34">
        <v>679.43961</v>
      </c>
      <c r="G25" s="34">
        <v>59.34</v>
      </c>
      <c r="H25" s="34">
        <v>900.96</v>
      </c>
      <c r="I25" s="7">
        <v>228.961193</v>
      </c>
      <c r="J25" s="24">
        <f t="shared" si="1"/>
        <v>0.254130253285384</v>
      </c>
      <c r="K25" s="24">
        <v>0.3</v>
      </c>
      <c r="L25" s="23">
        <f t="shared" si="8"/>
        <v>162.18039</v>
      </c>
      <c r="M25" s="210" t="s">
        <v>2106</v>
      </c>
      <c r="N25" s="209">
        <v>9.76268999999999</v>
      </c>
      <c r="O25" s="252"/>
    </row>
    <row r="26" s="7" customFormat="1" ht="162" customHeight="1" spans="1:15">
      <c r="A26" s="25">
        <v>18</v>
      </c>
      <c r="B26" s="26" t="s">
        <v>190</v>
      </c>
      <c r="C26" s="26" t="s">
        <v>1992</v>
      </c>
      <c r="D26" s="34">
        <v>4</v>
      </c>
      <c r="E26" s="34">
        <v>4</v>
      </c>
      <c r="F26" s="34">
        <v>4</v>
      </c>
      <c r="G26" s="34">
        <v>0</v>
      </c>
      <c r="H26" s="34">
        <v>4</v>
      </c>
      <c r="I26" s="34">
        <v>4</v>
      </c>
      <c r="J26" s="24">
        <f t="shared" si="1"/>
        <v>1</v>
      </c>
      <c r="K26" s="24">
        <v>1</v>
      </c>
      <c r="L26" s="23">
        <f t="shared" si="8"/>
        <v>0</v>
      </c>
      <c r="M26" s="208" t="s">
        <v>1804</v>
      </c>
      <c r="N26" s="209"/>
      <c r="O26" s="252"/>
    </row>
    <row r="27" s="7" customFormat="1" ht="206" customHeight="1" spans="1:15">
      <c r="A27" s="25">
        <v>19</v>
      </c>
      <c r="B27" s="26" t="s">
        <v>190</v>
      </c>
      <c r="C27" s="26" t="s">
        <v>1865</v>
      </c>
      <c r="D27" s="34">
        <v>398</v>
      </c>
      <c r="E27" s="34">
        <v>368.576294</v>
      </c>
      <c r="F27" s="34">
        <v>367.9857</v>
      </c>
      <c r="G27" s="34">
        <v>23.2</v>
      </c>
      <c r="H27" s="34">
        <v>398</v>
      </c>
      <c r="I27" s="8">
        <v>232.15542</v>
      </c>
      <c r="J27" s="24">
        <f t="shared" si="1"/>
        <v>0.583305075376884</v>
      </c>
      <c r="K27" s="24">
        <v>0.6</v>
      </c>
      <c r="L27" s="23">
        <f t="shared" si="8"/>
        <v>6.81429999999999</v>
      </c>
      <c r="M27" s="70" t="s">
        <v>2107</v>
      </c>
      <c r="N27" s="209"/>
      <c r="O27" s="252"/>
    </row>
    <row r="28" s="9" customFormat="1" ht="290" customHeight="1" spans="1:15">
      <c r="A28" s="25">
        <v>20</v>
      </c>
      <c r="B28" s="54" t="s">
        <v>190</v>
      </c>
      <c r="C28" s="26" t="s">
        <v>1901</v>
      </c>
      <c r="D28" s="34">
        <v>1250</v>
      </c>
      <c r="E28" s="34">
        <v>1077.754911</v>
      </c>
      <c r="F28" s="34">
        <v>1049.086361</v>
      </c>
      <c r="G28" s="34">
        <v>71.75</v>
      </c>
      <c r="H28" s="34">
        <v>1250</v>
      </c>
      <c r="I28" s="34">
        <v>347.843408</v>
      </c>
      <c r="J28" s="24">
        <f t="shared" si="1"/>
        <v>0.2782747264</v>
      </c>
      <c r="K28" s="24">
        <v>0.3</v>
      </c>
      <c r="L28" s="23">
        <f t="shared" si="8"/>
        <v>129.163639</v>
      </c>
      <c r="M28" s="300" t="s">
        <v>2108</v>
      </c>
      <c r="N28" s="34">
        <v>14.156592</v>
      </c>
      <c r="O28" s="188"/>
    </row>
    <row r="29" s="9" customFormat="1" ht="116" customHeight="1" spans="1:15">
      <c r="A29" s="201" t="s">
        <v>22</v>
      </c>
      <c r="B29" s="174"/>
      <c r="C29" s="175"/>
      <c r="D29" s="57">
        <f t="shared" ref="D29:I29" si="10">SUM(D25:D28)</f>
        <v>2642</v>
      </c>
      <c r="E29" s="57">
        <f t="shared" si="10"/>
        <v>2273.12588</v>
      </c>
      <c r="F29" s="57">
        <f t="shared" si="10"/>
        <v>2100.511671</v>
      </c>
      <c r="G29" s="57">
        <f t="shared" si="10"/>
        <v>154.29</v>
      </c>
      <c r="H29" s="57">
        <f t="shared" si="10"/>
        <v>2552.96</v>
      </c>
      <c r="I29" s="57">
        <f t="shared" si="10"/>
        <v>812.960021</v>
      </c>
      <c r="J29" s="180">
        <f t="shared" si="1"/>
        <v>0.318438213289672</v>
      </c>
      <c r="K29" s="57"/>
      <c r="L29" s="56">
        <f>SUM(L25:L28)</f>
        <v>298.158329</v>
      </c>
      <c r="M29" s="173"/>
      <c r="N29" s="227">
        <f>SUM(N25:N28)</f>
        <v>23.919282</v>
      </c>
      <c r="O29" s="188"/>
    </row>
    <row r="30" s="7" customFormat="1" ht="150" customHeight="1" spans="1:15">
      <c r="A30" s="25">
        <v>21</v>
      </c>
      <c r="B30" s="54" t="s">
        <v>906</v>
      </c>
      <c r="C30" s="31" t="s">
        <v>1365</v>
      </c>
      <c r="D30" s="29">
        <v>255</v>
      </c>
      <c r="E30" s="34">
        <v>199.838568</v>
      </c>
      <c r="F30" s="34">
        <v>181.853097</v>
      </c>
      <c r="G30" s="29">
        <v>14.4</v>
      </c>
      <c r="H30" s="29">
        <v>200</v>
      </c>
      <c r="I30" s="34">
        <v>152.692677</v>
      </c>
      <c r="J30" s="24">
        <f t="shared" si="1"/>
        <v>0.763463385</v>
      </c>
      <c r="K30" s="24">
        <v>0.8</v>
      </c>
      <c r="L30" s="23">
        <f t="shared" ref="L30:L32" si="11">H30-F30-G30</f>
        <v>3.74690300000001</v>
      </c>
      <c r="M30" s="269" t="s">
        <v>2109</v>
      </c>
      <c r="N30" s="209">
        <v>10.975252</v>
      </c>
      <c r="O30" s="252"/>
    </row>
    <row r="31" s="7" customFormat="1" ht="190" customHeight="1" spans="1:15">
      <c r="A31" s="25">
        <v>22</v>
      </c>
      <c r="B31" s="26" t="s">
        <v>906</v>
      </c>
      <c r="C31" s="26" t="s">
        <v>1996</v>
      </c>
      <c r="D31" s="31">
        <v>95.04</v>
      </c>
      <c r="E31" s="34">
        <v>94.5979</v>
      </c>
      <c r="F31" s="34">
        <v>84.7779</v>
      </c>
      <c r="G31" s="31">
        <v>3.65</v>
      </c>
      <c r="H31" s="29">
        <v>95.04</v>
      </c>
      <c r="I31" s="7">
        <v>82.315505</v>
      </c>
      <c r="J31" s="24">
        <f t="shared" si="1"/>
        <v>0.866114320286195</v>
      </c>
      <c r="K31" s="24">
        <v>0.95</v>
      </c>
      <c r="L31" s="23">
        <f t="shared" si="11"/>
        <v>6.6121</v>
      </c>
      <c r="M31" s="208" t="s">
        <v>2110</v>
      </c>
      <c r="N31" s="34">
        <v>5.590365</v>
      </c>
      <c r="O31" s="252"/>
    </row>
    <row r="32" s="7" customFormat="1" ht="236" customHeight="1" spans="1:15">
      <c r="A32" s="25">
        <v>23</v>
      </c>
      <c r="B32" s="26" t="s">
        <v>906</v>
      </c>
      <c r="C32" s="26" t="s">
        <v>1998</v>
      </c>
      <c r="D32" s="31">
        <v>1725</v>
      </c>
      <c r="E32" s="34">
        <v>1573.538705</v>
      </c>
      <c r="F32" s="31">
        <f>1401.905908+64.85</f>
        <v>1466.755908</v>
      </c>
      <c r="G32" s="31">
        <v>84.2</v>
      </c>
      <c r="H32" s="29">
        <v>1635.85</v>
      </c>
      <c r="I32" s="34">
        <v>478.238372</v>
      </c>
      <c r="J32" s="24">
        <f t="shared" si="1"/>
        <v>0.292348547849742</v>
      </c>
      <c r="K32" s="24">
        <v>0.3</v>
      </c>
      <c r="L32" s="23">
        <f t="shared" si="11"/>
        <v>84.894092</v>
      </c>
      <c r="M32" s="208" t="s">
        <v>2111</v>
      </c>
      <c r="N32" s="34">
        <v>118.736228</v>
      </c>
      <c r="O32" s="252"/>
    </row>
    <row r="33" s="7" customFormat="1" ht="116" customHeight="1" spans="1:15">
      <c r="A33" s="201" t="s">
        <v>22</v>
      </c>
      <c r="B33" s="174"/>
      <c r="C33" s="175"/>
      <c r="D33" s="57">
        <f t="shared" ref="D33:I33" si="12">SUM(D30:D32)</f>
        <v>2075.04</v>
      </c>
      <c r="E33" s="57">
        <f t="shared" si="12"/>
        <v>1867.975173</v>
      </c>
      <c r="F33" s="57">
        <f t="shared" si="12"/>
        <v>1733.386905</v>
      </c>
      <c r="G33" s="57">
        <f t="shared" si="12"/>
        <v>102.25</v>
      </c>
      <c r="H33" s="57">
        <f t="shared" si="12"/>
        <v>1930.89</v>
      </c>
      <c r="I33" s="57">
        <f t="shared" si="12"/>
        <v>713.246554</v>
      </c>
      <c r="J33" s="180">
        <f t="shared" si="1"/>
        <v>0.369387460704649</v>
      </c>
      <c r="K33" s="57"/>
      <c r="L33" s="56">
        <f>SUM(L30:L32)</f>
        <v>95.2530950000001</v>
      </c>
      <c r="M33" s="297"/>
      <c r="N33" s="214">
        <f>SUM(N30:N32)</f>
        <v>135.301845</v>
      </c>
      <c r="O33" s="252"/>
    </row>
    <row r="34" s="7" customFormat="1" ht="142" customHeight="1" spans="1:15">
      <c r="A34" s="25">
        <v>24</v>
      </c>
      <c r="B34" s="54" t="s">
        <v>233</v>
      </c>
      <c r="C34" s="26" t="s">
        <v>1378</v>
      </c>
      <c r="D34" s="29">
        <v>46.5</v>
      </c>
      <c r="E34" s="34">
        <v>35.862427</v>
      </c>
      <c r="F34" s="34">
        <v>35.862427</v>
      </c>
      <c r="G34" s="29">
        <v>3.72</v>
      </c>
      <c r="H34" s="29">
        <v>40</v>
      </c>
      <c r="I34" s="34">
        <v>30.245942</v>
      </c>
      <c r="J34" s="24">
        <f t="shared" si="1"/>
        <v>0.75614855</v>
      </c>
      <c r="K34" s="24">
        <v>0.8</v>
      </c>
      <c r="L34" s="23">
        <f t="shared" ref="L34:L41" si="13">H34-F34-G34</f>
        <v>0.417573000000003</v>
      </c>
      <c r="M34" s="217" t="s">
        <v>2067</v>
      </c>
      <c r="N34" s="209">
        <v>3.5862422</v>
      </c>
      <c r="O34" s="252"/>
    </row>
    <row r="35" s="7" customFormat="1" ht="156" customHeight="1" spans="1:15">
      <c r="A35" s="25">
        <v>25</v>
      </c>
      <c r="B35" s="54" t="s">
        <v>233</v>
      </c>
      <c r="C35" s="26" t="s">
        <v>2001</v>
      </c>
      <c r="D35" s="31">
        <v>1470.3</v>
      </c>
      <c r="E35" s="34">
        <f>1307.494108</f>
        <v>1307.494108</v>
      </c>
      <c r="F35" s="34">
        <v>1227.290511</v>
      </c>
      <c r="G35" s="31">
        <v>61.46</v>
      </c>
      <c r="H35" s="29">
        <v>1200</v>
      </c>
      <c r="I35" s="8">
        <v>33.3944</v>
      </c>
      <c r="J35" s="24">
        <f t="shared" si="1"/>
        <v>0.0278286666666667</v>
      </c>
      <c r="K35" s="24"/>
      <c r="L35" s="23">
        <f t="shared" si="13"/>
        <v>-88.7505109999999</v>
      </c>
      <c r="M35" s="217" t="s">
        <v>2002</v>
      </c>
      <c r="N35" s="34">
        <v>372.1927533</v>
      </c>
      <c r="O35" s="252"/>
    </row>
    <row r="36" s="7" customFormat="1" ht="160" customHeight="1" spans="1:15">
      <c r="A36" s="25">
        <v>26</v>
      </c>
      <c r="B36" s="26" t="s">
        <v>233</v>
      </c>
      <c r="C36" s="26" t="s">
        <v>2003</v>
      </c>
      <c r="D36" s="34">
        <v>174.01</v>
      </c>
      <c r="E36" s="34">
        <f>128.351238+12.5+1.5</f>
        <v>142.351238</v>
      </c>
      <c r="F36" s="34">
        <v>126.62641</v>
      </c>
      <c r="G36" s="34">
        <v>10.44</v>
      </c>
      <c r="H36" s="34">
        <v>174.01</v>
      </c>
      <c r="I36" s="34">
        <v>62.446885</v>
      </c>
      <c r="J36" s="24">
        <f t="shared" si="1"/>
        <v>0.358869518993161</v>
      </c>
      <c r="K36" s="24">
        <v>0.45</v>
      </c>
      <c r="L36" s="23">
        <f>H36-F36-G36-12.5-1.5</f>
        <v>22.94359</v>
      </c>
      <c r="M36" s="301" t="s">
        <v>2068</v>
      </c>
      <c r="N36" s="209"/>
      <c r="O36" s="252"/>
    </row>
    <row r="37" s="7" customFormat="1" ht="110" customHeight="1" spans="1:15">
      <c r="A37" s="201" t="s">
        <v>22</v>
      </c>
      <c r="B37" s="174"/>
      <c r="C37" s="175"/>
      <c r="D37" s="57">
        <f t="shared" ref="D37:I37" si="14">SUM(D34:D36)</f>
        <v>1690.81</v>
      </c>
      <c r="E37" s="57">
        <f t="shared" si="14"/>
        <v>1485.707773</v>
      </c>
      <c r="F37" s="57">
        <f t="shared" si="14"/>
        <v>1389.779348</v>
      </c>
      <c r="G37" s="57">
        <f t="shared" si="14"/>
        <v>75.62</v>
      </c>
      <c r="H37" s="57">
        <f t="shared" si="14"/>
        <v>1414.01</v>
      </c>
      <c r="I37" s="57">
        <f t="shared" si="14"/>
        <v>126.087227</v>
      </c>
      <c r="J37" s="180">
        <f t="shared" si="1"/>
        <v>0.0891699683877766</v>
      </c>
      <c r="K37" s="57"/>
      <c r="L37" s="56">
        <f>SUM(L34:L36)</f>
        <v>-65.3893479999999</v>
      </c>
      <c r="M37" s="173"/>
      <c r="N37" s="214">
        <f>SUM(N34:N36)</f>
        <v>375.7789955</v>
      </c>
      <c r="O37" s="252"/>
    </row>
    <row r="38" s="7" customFormat="1" ht="142" customHeight="1" spans="1:15">
      <c r="A38" s="25">
        <v>27</v>
      </c>
      <c r="B38" s="54" t="s">
        <v>247</v>
      </c>
      <c r="C38" s="26" t="s">
        <v>1388</v>
      </c>
      <c r="D38" s="29">
        <v>61.2</v>
      </c>
      <c r="E38" s="29">
        <v>36.03006</v>
      </c>
      <c r="F38" s="34">
        <v>35.812</v>
      </c>
      <c r="G38" s="29">
        <v>4.8</v>
      </c>
      <c r="H38" s="29">
        <v>55</v>
      </c>
      <c r="I38" s="34">
        <v>30.3584</v>
      </c>
      <c r="J38" s="24">
        <f t="shared" si="1"/>
        <v>0.551970909090909</v>
      </c>
      <c r="K38" s="24">
        <v>0.8</v>
      </c>
      <c r="L38" s="23">
        <f t="shared" si="13"/>
        <v>14.388</v>
      </c>
      <c r="M38" s="218" t="s">
        <v>2112</v>
      </c>
      <c r="N38" s="219"/>
      <c r="O38" s="275"/>
    </row>
    <row r="39" s="7" customFormat="1" ht="146" customHeight="1" spans="1:15">
      <c r="A39" s="25">
        <v>28</v>
      </c>
      <c r="B39" s="64" t="s">
        <v>247</v>
      </c>
      <c r="C39" s="26" t="s">
        <v>1521</v>
      </c>
      <c r="D39" s="29">
        <v>600</v>
      </c>
      <c r="E39" s="29">
        <v>543.372059</v>
      </c>
      <c r="F39" s="34">
        <v>509.139687</v>
      </c>
      <c r="G39" s="29">
        <v>39.36</v>
      </c>
      <c r="H39" s="29">
        <v>500</v>
      </c>
      <c r="I39" s="34">
        <v>186.251906</v>
      </c>
      <c r="J39" s="24">
        <f t="shared" si="1"/>
        <v>0.372503812</v>
      </c>
      <c r="K39" s="24">
        <v>0.3</v>
      </c>
      <c r="L39" s="23">
        <f t="shared" si="13"/>
        <v>-48.499687</v>
      </c>
      <c r="M39" s="208" t="s">
        <v>2113</v>
      </c>
      <c r="N39" s="209"/>
      <c r="O39" s="276"/>
    </row>
    <row r="40" s="7" customFormat="1" ht="300" customHeight="1" spans="1:15">
      <c r="A40" s="25">
        <v>29</v>
      </c>
      <c r="B40" s="26" t="s">
        <v>247</v>
      </c>
      <c r="C40" s="26" t="s">
        <v>1682</v>
      </c>
      <c r="D40" s="34">
        <v>1000</v>
      </c>
      <c r="E40" s="34">
        <v>855.00834</v>
      </c>
      <c r="F40" s="34">
        <f>514.415682+231.92957+23.0183</f>
        <v>769.363552</v>
      </c>
      <c r="G40" s="34">
        <v>63.3</v>
      </c>
      <c r="H40" s="34">
        <v>1000</v>
      </c>
      <c r="I40" s="7">
        <v>351.385268</v>
      </c>
      <c r="J40" s="24">
        <f t="shared" si="1"/>
        <v>0.351385268</v>
      </c>
      <c r="K40" s="24">
        <v>0.3</v>
      </c>
      <c r="L40" s="23">
        <f t="shared" si="13"/>
        <v>167.336448</v>
      </c>
      <c r="M40" s="230" t="s">
        <v>2114</v>
      </c>
      <c r="N40" s="231">
        <v>0</v>
      </c>
      <c r="O40" s="277"/>
    </row>
    <row r="41" s="7" customFormat="1" ht="148" customHeight="1" spans="1:15">
      <c r="A41" s="25">
        <v>30</v>
      </c>
      <c r="B41" s="26" t="s">
        <v>247</v>
      </c>
      <c r="C41" s="26" t="s">
        <v>1847</v>
      </c>
      <c r="D41" s="34">
        <v>396</v>
      </c>
      <c r="E41" s="34">
        <v>364.730982</v>
      </c>
      <c r="F41" s="34">
        <v>363.751825</v>
      </c>
      <c r="G41" s="34">
        <v>23.98</v>
      </c>
      <c r="H41" s="34">
        <v>396</v>
      </c>
      <c r="I41" s="34">
        <v>157.52703</v>
      </c>
      <c r="J41" s="24">
        <f t="shared" si="1"/>
        <v>0.39779553030303</v>
      </c>
      <c r="K41" s="24">
        <v>0.4</v>
      </c>
      <c r="L41" s="23">
        <f t="shared" si="13"/>
        <v>8.268175</v>
      </c>
      <c r="M41" s="61" t="s">
        <v>2115</v>
      </c>
      <c r="N41" s="209"/>
      <c r="O41" s="178"/>
    </row>
    <row r="42" s="7" customFormat="1" ht="148" customHeight="1" spans="1:15">
      <c r="A42" s="201" t="s">
        <v>22</v>
      </c>
      <c r="B42" s="174"/>
      <c r="C42" s="175"/>
      <c r="D42" s="57">
        <f t="shared" ref="D42:I42" si="15">SUM(D38:D41)</f>
        <v>2057.2</v>
      </c>
      <c r="E42" s="57">
        <f t="shared" si="15"/>
        <v>1799.141441</v>
      </c>
      <c r="F42" s="57">
        <f t="shared" si="15"/>
        <v>1678.067064</v>
      </c>
      <c r="G42" s="57">
        <f t="shared" si="15"/>
        <v>131.44</v>
      </c>
      <c r="H42" s="57">
        <f t="shared" si="15"/>
        <v>1951</v>
      </c>
      <c r="I42" s="57">
        <f t="shared" si="15"/>
        <v>725.522604</v>
      </c>
      <c r="J42" s="180">
        <f t="shared" si="1"/>
        <v>0.371872170169144</v>
      </c>
      <c r="K42" s="57"/>
      <c r="L42" s="56">
        <f>SUM(L38:L41)</f>
        <v>141.492936</v>
      </c>
      <c r="M42" s="297"/>
      <c r="N42" s="227">
        <f>SUM(N38:N41)</f>
        <v>0</v>
      </c>
      <c r="O42" s="178"/>
    </row>
    <row r="43" s="7" customFormat="1" ht="154" customHeight="1" spans="1:18">
      <c r="A43" s="25">
        <v>31</v>
      </c>
      <c r="B43" s="54" t="s">
        <v>211</v>
      </c>
      <c r="C43" s="31" t="s">
        <v>1399</v>
      </c>
      <c r="D43" s="33">
        <v>280</v>
      </c>
      <c r="E43" s="33">
        <v>241.534294</v>
      </c>
      <c r="F43" s="25">
        <v>235.302625</v>
      </c>
      <c r="G43" s="33">
        <v>21.47</v>
      </c>
      <c r="H43" s="29">
        <v>250</v>
      </c>
      <c r="I43" s="34">
        <v>197.588201</v>
      </c>
      <c r="J43" s="24">
        <f t="shared" si="1"/>
        <v>0.790352804</v>
      </c>
      <c r="K43" s="24">
        <v>0.8</v>
      </c>
      <c r="L43" s="23">
        <f t="shared" ref="L43:L47" si="16">H43-F43-G43</f>
        <v>-6.772625</v>
      </c>
      <c r="M43" s="208" t="s">
        <v>2073</v>
      </c>
      <c r="N43" s="209"/>
      <c r="O43" s="279"/>
      <c r="Q43" s="7">
        <f>F43*0.3</f>
        <v>70.5907875</v>
      </c>
      <c r="R43" s="7">
        <f>Q43*0.5</f>
        <v>35.29539375</v>
      </c>
    </row>
    <row r="44" s="7" customFormat="1" ht="380" customHeight="1" spans="1:15">
      <c r="A44" s="25">
        <v>32</v>
      </c>
      <c r="B44" s="26" t="s">
        <v>211</v>
      </c>
      <c r="C44" s="26" t="s">
        <v>1663</v>
      </c>
      <c r="D44" s="34">
        <v>2000</v>
      </c>
      <c r="E44" s="34">
        <v>1643.821584</v>
      </c>
      <c r="F44" s="34">
        <f>583.350139+477.115256+269.583441</f>
        <v>1330.048836</v>
      </c>
      <c r="G44" s="34">
        <v>142</v>
      </c>
      <c r="H44" s="34">
        <v>1000</v>
      </c>
      <c r="I44" s="7">
        <v>437.95765</v>
      </c>
      <c r="J44" s="24">
        <f t="shared" si="1"/>
        <v>0.43795765</v>
      </c>
      <c r="K44" s="24">
        <v>0.3</v>
      </c>
      <c r="L44" s="23">
        <f>2000-F44-G44</f>
        <v>527.951164</v>
      </c>
      <c r="M44" s="74" t="s">
        <v>2116</v>
      </c>
      <c r="N44" s="209">
        <v>4.327</v>
      </c>
      <c r="O44" s="178"/>
    </row>
    <row r="45" s="7" customFormat="1" ht="198" customHeight="1" spans="1:15">
      <c r="A45" s="25">
        <v>33</v>
      </c>
      <c r="B45" s="26" t="s">
        <v>211</v>
      </c>
      <c r="C45" s="26" t="s">
        <v>2010</v>
      </c>
      <c r="D45" s="34">
        <v>550</v>
      </c>
      <c r="E45" s="94">
        <v>461.161037</v>
      </c>
      <c r="F45" s="34">
        <v>417.371049</v>
      </c>
      <c r="G45" s="34">
        <v>38</v>
      </c>
      <c r="H45" s="34">
        <v>507.94</v>
      </c>
      <c r="I45" s="34">
        <v>271.520484</v>
      </c>
      <c r="J45" s="24">
        <f t="shared" si="1"/>
        <v>0.53455227782809</v>
      </c>
      <c r="K45" s="24">
        <v>0.6</v>
      </c>
      <c r="L45" s="23">
        <f t="shared" si="16"/>
        <v>52.568951</v>
      </c>
      <c r="M45" s="208" t="s">
        <v>2117</v>
      </c>
      <c r="N45" s="209">
        <v>0</v>
      </c>
      <c r="O45" s="252"/>
    </row>
    <row r="46" s="7" customFormat="1" ht="166" customHeight="1" spans="1:15">
      <c r="A46" s="25">
        <v>34</v>
      </c>
      <c r="B46" s="26" t="s">
        <v>211</v>
      </c>
      <c r="C46" s="26" t="s">
        <v>2012</v>
      </c>
      <c r="D46" s="34">
        <v>22.8</v>
      </c>
      <c r="E46" s="34">
        <f>4+15</f>
        <v>19</v>
      </c>
      <c r="F46" s="34">
        <f>15.766087+4</f>
        <v>19.766087</v>
      </c>
      <c r="G46" s="34">
        <v>1.55</v>
      </c>
      <c r="H46" s="34">
        <v>22.8</v>
      </c>
      <c r="I46" s="34">
        <v>0</v>
      </c>
      <c r="J46" s="24">
        <f t="shared" si="1"/>
        <v>0</v>
      </c>
      <c r="K46" s="24"/>
      <c r="L46" s="23">
        <f>D46-F46</f>
        <v>3.033913</v>
      </c>
      <c r="M46" s="208" t="s">
        <v>2118</v>
      </c>
      <c r="N46" s="209">
        <v>9.5</v>
      </c>
      <c r="O46" s="252"/>
    </row>
    <row r="47" s="7" customFormat="1" ht="178" customHeight="1" spans="1:15">
      <c r="A47" s="25">
        <v>35</v>
      </c>
      <c r="B47" s="26" t="s">
        <v>211</v>
      </c>
      <c r="C47" s="31" t="s">
        <v>1886</v>
      </c>
      <c r="D47" s="34">
        <v>237</v>
      </c>
      <c r="E47" s="34">
        <v>214.274882</v>
      </c>
      <c r="F47" s="34">
        <v>213.282052</v>
      </c>
      <c r="G47" s="34">
        <v>15.7</v>
      </c>
      <c r="H47" s="34">
        <v>237</v>
      </c>
      <c r="I47" s="7">
        <v>171.309042</v>
      </c>
      <c r="J47" s="24">
        <f t="shared" si="1"/>
        <v>0.722822962025316</v>
      </c>
      <c r="K47" s="24">
        <v>0.8</v>
      </c>
      <c r="L47" s="23">
        <f t="shared" si="16"/>
        <v>8.01794800000001</v>
      </c>
      <c r="M47" s="71" t="s">
        <v>2014</v>
      </c>
      <c r="N47" s="209">
        <v>21.3282052</v>
      </c>
      <c r="O47" s="252"/>
    </row>
    <row r="48" s="7" customFormat="1" ht="92" customHeight="1" spans="1:15">
      <c r="A48" s="201" t="s">
        <v>22</v>
      </c>
      <c r="B48" s="174"/>
      <c r="C48" s="175"/>
      <c r="D48" s="57">
        <f t="shared" ref="D48:I48" si="17">SUM(D43:D47)</f>
        <v>3089.8</v>
      </c>
      <c r="E48" s="57">
        <f t="shared" si="17"/>
        <v>2579.791797</v>
      </c>
      <c r="F48" s="57">
        <f t="shared" si="17"/>
        <v>2215.770649</v>
      </c>
      <c r="G48" s="57">
        <f t="shared" si="17"/>
        <v>218.72</v>
      </c>
      <c r="H48" s="57">
        <f t="shared" si="17"/>
        <v>2017.74</v>
      </c>
      <c r="I48" s="57">
        <f t="shared" si="17"/>
        <v>1078.375377</v>
      </c>
      <c r="J48" s="180">
        <f t="shared" si="1"/>
        <v>0.534447142347379</v>
      </c>
      <c r="K48" s="57"/>
      <c r="L48" s="56">
        <f>SUM(L43:L47)</f>
        <v>584.799351</v>
      </c>
      <c r="M48" s="302"/>
      <c r="N48" s="214">
        <f>SUM(N43:N47)</f>
        <v>35.1552052</v>
      </c>
      <c r="O48" s="252"/>
    </row>
    <row r="49" s="7" customFormat="1" ht="168" customHeight="1" spans="1:15">
      <c r="A49" s="25">
        <v>36</v>
      </c>
      <c r="B49" s="26" t="s">
        <v>218</v>
      </c>
      <c r="C49" s="26" t="s">
        <v>2015</v>
      </c>
      <c r="D49" s="31">
        <v>390</v>
      </c>
      <c r="E49" s="31">
        <v>288.096917</v>
      </c>
      <c r="F49" s="31">
        <v>272.092405</v>
      </c>
      <c r="G49" s="31">
        <v>27.37</v>
      </c>
      <c r="H49" s="29">
        <v>355</v>
      </c>
      <c r="I49" s="34">
        <v>91.681122</v>
      </c>
      <c r="J49" s="24">
        <f t="shared" si="1"/>
        <v>0.258256681690141</v>
      </c>
      <c r="K49" s="24">
        <v>0.3</v>
      </c>
      <c r="L49" s="23">
        <f t="shared" ref="L49:L51" si="18">H49-F49-G49</f>
        <v>55.537595</v>
      </c>
      <c r="M49" s="217" t="s">
        <v>2016</v>
      </c>
      <c r="N49" s="209">
        <v>7.2615995</v>
      </c>
      <c r="O49" s="252"/>
    </row>
    <row r="50" s="7" customFormat="1" ht="198" customHeight="1" spans="1:15">
      <c r="A50" s="25">
        <v>37</v>
      </c>
      <c r="B50" s="26" t="s">
        <v>198</v>
      </c>
      <c r="C50" s="31" t="s">
        <v>2017</v>
      </c>
      <c r="D50" s="34">
        <v>363</v>
      </c>
      <c r="E50" s="34">
        <v>325.207796</v>
      </c>
      <c r="F50" s="34">
        <v>312.5</v>
      </c>
      <c r="G50" s="34">
        <v>19</v>
      </c>
      <c r="H50" s="34">
        <v>363</v>
      </c>
      <c r="I50" s="34">
        <v>187.5</v>
      </c>
      <c r="J50" s="24">
        <f t="shared" si="1"/>
        <v>0.516528925619835</v>
      </c>
      <c r="K50" s="24">
        <v>0.6</v>
      </c>
      <c r="L50" s="23">
        <f t="shared" si="18"/>
        <v>31.5</v>
      </c>
      <c r="M50" s="303" t="s">
        <v>2119</v>
      </c>
      <c r="N50" s="209"/>
      <c r="O50" s="304"/>
    </row>
    <row r="51" s="7" customFormat="1" ht="210" customHeight="1" spans="1:15">
      <c r="A51" s="25">
        <v>38</v>
      </c>
      <c r="B51" s="26" t="s">
        <v>198</v>
      </c>
      <c r="C51" s="26" t="s">
        <v>1874</v>
      </c>
      <c r="D51" s="34">
        <v>135</v>
      </c>
      <c r="E51" s="34">
        <v>123.8406</v>
      </c>
      <c r="F51" s="34">
        <v>119.785853</v>
      </c>
      <c r="G51" s="34">
        <v>9.8</v>
      </c>
      <c r="H51" s="34">
        <v>135</v>
      </c>
      <c r="I51" s="8">
        <v>71.871512</v>
      </c>
      <c r="J51" s="24">
        <f t="shared" si="1"/>
        <v>0.53238157037037</v>
      </c>
      <c r="K51" s="24">
        <v>0.6</v>
      </c>
      <c r="L51" s="23">
        <f t="shared" si="18"/>
        <v>5.414147</v>
      </c>
      <c r="M51" s="73" t="s">
        <v>2120</v>
      </c>
      <c r="N51" s="209">
        <v>11.978244</v>
      </c>
      <c r="O51" s="252"/>
    </row>
    <row r="52" s="7" customFormat="1" ht="92" customHeight="1" spans="1:15">
      <c r="A52" s="201" t="s">
        <v>22</v>
      </c>
      <c r="B52" s="174"/>
      <c r="C52" s="175"/>
      <c r="D52" s="57">
        <f t="shared" ref="D52:I52" si="19">SUM(D50:D51)</f>
        <v>498</v>
      </c>
      <c r="E52" s="57">
        <f t="shared" si="19"/>
        <v>449.048396</v>
      </c>
      <c r="F52" s="57">
        <f t="shared" si="19"/>
        <v>432.285853</v>
      </c>
      <c r="G52" s="57">
        <f t="shared" si="19"/>
        <v>28.8</v>
      </c>
      <c r="H52" s="57">
        <f t="shared" si="19"/>
        <v>498</v>
      </c>
      <c r="I52" s="57">
        <f t="shared" si="19"/>
        <v>259.371512</v>
      </c>
      <c r="J52" s="180">
        <f t="shared" si="1"/>
        <v>0.520826329317269</v>
      </c>
      <c r="K52" s="57"/>
      <c r="L52" s="57">
        <f>SUM(L50:L51)</f>
        <v>36.914147</v>
      </c>
      <c r="M52" s="305"/>
      <c r="N52" s="57">
        <f>SUM(N50:N51)</f>
        <v>11.978244</v>
      </c>
      <c r="O52" s="252"/>
    </row>
    <row r="53" s="7" customFormat="1" ht="238" customHeight="1" spans="1:15">
      <c r="A53" s="25">
        <v>39</v>
      </c>
      <c r="B53" s="26" t="s">
        <v>151</v>
      </c>
      <c r="C53" s="26" t="s">
        <v>1330</v>
      </c>
      <c r="D53" s="31">
        <v>100</v>
      </c>
      <c r="E53" s="31">
        <v>100</v>
      </c>
      <c r="F53" s="31">
        <v>100</v>
      </c>
      <c r="G53" s="31" t="s">
        <v>1980</v>
      </c>
      <c r="H53" s="29">
        <v>50</v>
      </c>
      <c r="I53" s="34">
        <v>32.15</v>
      </c>
      <c r="J53" s="24">
        <f t="shared" si="1"/>
        <v>0.643</v>
      </c>
      <c r="K53" s="24"/>
      <c r="L53" s="23">
        <f>H53-F53</f>
        <v>-50</v>
      </c>
      <c r="M53" s="222" t="s">
        <v>1335</v>
      </c>
      <c r="N53" s="209">
        <v>17.85</v>
      </c>
      <c r="O53" s="252"/>
    </row>
    <row r="54" s="9" customFormat="1" ht="126" customHeight="1" spans="1:15">
      <c r="A54" s="25">
        <v>40</v>
      </c>
      <c r="B54" s="26" t="s">
        <v>151</v>
      </c>
      <c r="C54" s="26" t="s">
        <v>252</v>
      </c>
      <c r="D54" s="34">
        <v>83</v>
      </c>
      <c r="E54" s="34">
        <v>72.87332</v>
      </c>
      <c r="F54" s="34">
        <v>70.873319</v>
      </c>
      <c r="G54" s="34">
        <v>7.21</v>
      </c>
      <c r="H54" s="34">
        <v>83</v>
      </c>
      <c r="I54" s="34">
        <v>61.201556</v>
      </c>
      <c r="J54" s="24">
        <f t="shared" si="1"/>
        <v>0.737368144578313</v>
      </c>
      <c r="K54" s="24">
        <v>0.8</v>
      </c>
      <c r="L54" s="23">
        <f>H54-F54-G54</f>
        <v>4.916681</v>
      </c>
      <c r="M54" s="25" t="s">
        <v>2121</v>
      </c>
      <c r="N54" s="209"/>
      <c r="O54" s="188"/>
    </row>
    <row r="55" s="9" customFormat="1" ht="92" customHeight="1" spans="1:15">
      <c r="A55" s="201" t="s">
        <v>22</v>
      </c>
      <c r="B55" s="174"/>
      <c r="C55" s="175"/>
      <c r="D55" s="57">
        <f t="shared" ref="D55:I55" si="20">SUM(D53:D54)</f>
        <v>183</v>
      </c>
      <c r="E55" s="57">
        <f t="shared" si="20"/>
        <v>172.87332</v>
      </c>
      <c r="F55" s="57">
        <f t="shared" si="20"/>
        <v>170.873319</v>
      </c>
      <c r="G55" s="57">
        <f t="shared" si="20"/>
        <v>7.21</v>
      </c>
      <c r="H55" s="57">
        <f t="shared" si="20"/>
        <v>133</v>
      </c>
      <c r="I55" s="57">
        <f t="shared" si="20"/>
        <v>93.351556</v>
      </c>
      <c r="J55" s="180"/>
      <c r="K55" s="180"/>
      <c r="L55" s="57">
        <f>SUM(L53:L54)</f>
        <v>-45.083319</v>
      </c>
      <c r="M55" s="306"/>
      <c r="N55" s="57">
        <f>SUM(N53:N54)</f>
        <v>17.85</v>
      </c>
      <c r="O55" s="188"/>
    </row>
    <row r="56" s="7" customFormat="1" ht="188" customHeight="1" spans="1:15">
      <c r="A56" s="25">
        <v>41</v>
      </c>
      <c r="B56" s="54" t="s">
        <v>283</v>
      </c>
      <c r="C56" s="26" t="s">
        <v>1413</v>
      </c>
      <c r="D56" s="33">
        <v>4063.01</v>
      </c>
      <c r="E56" s="33">
        <v>3203.437143</v>
      </c>
      <c r="F56" s="34">
        <v>3135.259334</v>
      </c>
      <c r="G56" s="33">
        <v>221.5</v>
      </c>
      <c r="H56" s="29">
        <v>4000</v>
      </c>
      <c r="I56" s="34">
        <v>916.146907</v>
      </c>
      <c r="J56" s="24">
        <f t="shared" ref="J56:J60" si="21">SUM(I56:I56)/SUM(H56:H56)</f>
        <v>0.22903672675</v>
      </c>
      <c r="K56" s="24">
        <v>0.3</v>
      </c>
      <c r="L56" s="23">
        <f>H56-F56-G56</f>
        <v>643.240666</v>
      </c>
      <c r="M56" s="208" t="s">
        <v>2122</v>
      </c>
      <c r="N56" s="209">
        <f>F56*0.2</f>
        <v>627.0518668</v>
      </c>
      <c r="O56" s="252"/>
    </row>
    <row r="57" s="7" customFormat="1" ht="170" customHeight="1" spans="1:15">
      <c r="A57" s="25">
        <v>42</v>
      </c>
      <c r="B57" s="54" t="s">
        <v>283</v>
      </c>
      <c r="C57" s="26" t="s">
        <v>1427</v>
      </c>
      <c r="D57" s="29">
        <v>2239.54</v>
      </c>
      <c r="E57" s="29">
        <v>1766.613127</v>
      </c>
      <c r="F57" s="29"/>
      <c r="G57" s="29">
        <v>166.57</v>
      </c>
      <c r="H57" s="29">
        <v>2200</v>
      </c>
      <c r="I57" s="34">
        <v>0</v>
      </c>
      <c r="J57" s="24">
        <f t="shared" si="21"/>
        <v>0</v>
      </c>
      <c r="K57" s="24"/>
      <c r="L57" s="23">
        <f>H57-E57-G57</f>
        <v>266.816873</v>
      </c>
      <c r="M57" s="307" t="s">
        <v>2082</v>
      </c>
      <c r="N57" s="209">
        <v>60.64</v>
      </c>
      <c r="O57" s="252"/>
    </row>
    <row r="58" s="7" customFormat="1" ht="92" customHeight="1" spans="1:15">
      <c r="A58" s="201" t="s">
        <v>22</v>
      </c>
      <c r="B58" s="174"/>
      <c r="C58" s="175"/>
      <c r="D58" s="203">
        <f t="shared" ref="D58:I58" si="22">SUM(D56:D57)</f>
        <v>6302.55</v>
      </c>
      <c r="E58" s="203">
        <f t="shared" si="22"/>
        <v>4970.05027</v>
      </c>
      <c r="F58" s="203">
        <f t="shared" si="22"/>
        <v>3135.259334</v>
      </c>
      <c r="G58" s="203">
        <f t="shared" si="22"/>
        <v>388.07</v>
      </c>
      <c r="H58" s="203">
        <f t="shared" si="22"/>
        <v>6200</v>
      </c>
      <c r="I58" s="203">
        <f t="shared" si="22"/>
        <v>916.146907</v>
      </c>
      <c r="J58" s="180"/>
      <c r="K58" s="203"/>
      <c r="L58" s="203">
        <f>SUM(L56:L57)</f>
        <v>910.057539</v>
      </c>
      <c r="M58" s="308"/>
      <c r="N58" s="203">
        <f>SUM(N56:N57)</f>
        <v>687.6918668</v>
      </c>
      <c r="O58" s="252"/>
    </row>
    <row r="59" s="7" customFormat="1" ht="158" customHeight="1" spans="1:15">
      <c r="A59" s="25">
        <v>43</v>
      </c>
      <c r="B59" s="26" t="s">
        <v>432</v>
      </c>
      <c r="C59" s="40" t="s">
        <v>1546</v>
      </c>
      <c r="D59" s="31">
        <v>1500</v>
      </c>
      <c r="E59" s="31">
        <v>1308.572281</v>
      </c>
      <c r="F59" s="31"/>
      <c r="G59" s="31">
        <v>92.24</v>
      </c>
      <c r="H59" s="29">
        <v>1300</v>
      </c>
      <c r="I59" s="34">
        <v>38.52</v>
      </c>
      <c r="J59" s="24">
        <f t="shared" si="21"/>
        <v>0.0296307692307692</v>
      </c>
      <c r="K59" s="24"/>
      <c r="L59" s="23">
        <f>H59-E59-G59</f>
        <v>-100.812281</v>
      </c>
      <c r="M59" s="210" t="s">
        <v>2083</v>
      </c>
      <c r="N59" s="209"/>
      <c r="O59" s="276" t="s">
        <v>2025</v>
      </c>
    </row>
    <row r="60" s="7" customFormat="1" ht="178" customHeight="1" spans="1:16">
      <c r="A60" s="25">
        <v>44</v>
      </c>
      <c r="B60" s="26" t="s">
        <v>432</v>
      </c>
      <c r="C60" s="41" t="s">
        <v>449</v>
      </c>
      <c r="D60" s="29">
        <v>1007.59</v>
      </c>
      <c r="E60" s="29">
        <v>455.987211</v>
      </c>
      <c r="F60" s="29">
        <v>448.910585</v>
      </c>
      <c r="G60" s="29">
        <v>73.47</v>
      </c>
      <c r="H60" s="29">
        <v>600</v>
      </c>
      <c r="I60" s="8">
        <v>253.146351</v>
      </c>
      <c r="J60" s="24">
        <f t="shared" si="21"/>
        <v>0.421910585</v>
      </c>
      <c r="K60" s="24">
        <v>0.6</v>
      </c>
      <c r="L60" s="23">
        <f>H60-F60-G60</f>
        <v>77.619415</v>
      </c>
      <c r="M60" s="208" t="s">
        <v>2123</v>
      </c>
      <c r="N60" s="209">
        <v>32.023649</v>
      </c>
      <c r="O60" s="252"/>
      <c r="P60" s="239"/>
    </row>
    <row r="61" s="7" customFormat="1" ht="92" customHeight="1" spans="1:15">
      <c r="A61" s="201" t="s">
        <v>22</v>
      </c>
      <c r="B61" s="174"/>
      <c r="C61" s="175"/>
      <c r="D61" s="203">
        <f t="shared" ref="D61:I61" si="23">SUM(D59:D60)</f>
        <v>2507.59</v>
      </c>
      <c r="E61" s="203">
        <f t="shared" si="23"/>
        <v>1764.559492</v>
      </c>
      <c r="F61" s="203">
        <f t="shared" si="23"/>
        <v>448.910585</v>
      </c>
      <c r="G61" s="203">
        <f t="shared" si="23"/>
        <v>165.71</v>
      </c>
      <c r="H61" s="203">
        <f t="shared" si="23"/>
        <v>1900</v>
      </c>
      <c r="I61" s="203">
        <f t="shared" si="23"/>
        <v>291.666351</v>
      </c>
      <c r="J61" s="180"/>
      <c r="K61" s="203"/>
      <c r="L61" s="203">
        <f>SUM(L59:L60)</f>
        <v>-23.192866</v>
      </c>
      <c r="M61" s="309"/>
      <c r="N61" s="203">
        <f>SUM(N59:N60)</f>
        <v>32.023649</v>
      </c>
      <c r="O61" s="252"/>
    </row>
    <row r="62" s="7" customFormat="1" ht="210" customHeight="1" spans="1:15">
      <c r="A62" s="25">
        <v>45</v>
      </c>
      <c r="B62" s="26" t="s">
        <v>517</v>
      </c>
      <c r="C62" s="26" t="s">
        <v>513</v>
      </c>
      <c r="D62" s="29">
        <v>2600</v>
      </c>
      <c r="E62" s="29">
        <v>2462.95035</v>
      </c>
      <c r="F62" s="29">
        <v>2297.918037</v>
      </c>
      <c r="G62" s="29">
        <v>133.97</v>
      </c>
      <c r="H62" s="29">
        <v>2400</v>
      </c>
      <c r="I62" s="34">
        <v>0</v>
      </c>
      <c r="J62" s="24">
        <f t="shared" ref="J62:J66" si="24">SUM(I62:I62)/SUM(H62:H62)</f>
        <v>0</v>
      </c>
      <c r="K62" s="24"/>
      <c r="L62" s="23">
        <f>H62-F62-G62</f>
        <v>-31.8880369999999</v>
      </c>
      <c r="M62" s="210" t="s">
        <v>2027</v>
      </c>
      <c r="N62" s="209">
        <v>755.1274111</v>
      </c>
      <c r="O62" s="252"/>
    </row>
    <row r="63" s="7" customFormat="1" ht="186" customHeight="1" spans="1:15">
      <c r="A63" s="25">
        <v>46</v>
      </c>
      <c r="B63" s="26" t="s">
        <v>517</v>
      </c>
      <c r="C63" s="31" t="s">
        <v>2028</v>
      </c>
      <c r="D63" s="31">
        <v>8500</v>
      </c>
      <c r="E63" s="31">
        <v>8104.890666</v>
      </c>
      <c r="F63" s="31"/>
      <c r="G63" s="31">
        <v>257.95</v>
      </c>
      <c r="H63" s="29">
        <v>7672.1</v>
      </c>
      <c r="I63" s="34">
        <v>0</v>
      </c>
      <c r="J63" s="24">
        <f t="shared" si="24"/>
        <v>0</v>
      </c>
      <c r="K63" s="24"/>
      <c r="L63" s="23">
        <f>H63-E63-G63</f>
        <v>-690.740666</v>
      </c>
      <c r="M63" s="210" t="s">
        <v>2124</v>
      </c>
      <c r="N63" s="209">
        <v>118.26</v>
      </c>
      <c r="O63" s="252"/>
    </row>
    <row r="64" s="7" customFormat="1" ht="92" customHeight="1" spans="1:15">
      <c r="A64" s="201" t="s">
        <v>22</v>
      </c>
      <c r="B64" s="174"/>
      <c r="C64" s="175"/>
      <c r="D64" s="204">
        <f t="shared" ref="D64:I64" si="25">SUM(D62:D63)</f>
        <v>11100</v>
      </c>
      <c r="E64" s="204">
        <f t="shared" si="25"/>
        <v>10567.841016</v>
      </c>
      <c r="F64" s="204">
        <f t="shared" si="25"/>
        <v>2297.918037</v>
      </c>
      <c r="G64" s="204">
        <f t="shared" si="25"/>
        <v>391.92</v>
      </c>
      <c r="H64" s="204">
        <f t="shared" si="25"/>
        <v>10072.1</v>
      </c>
      <c r="I64" s="204">
        <f t="shared" si="25"/>
        <v>0</v>
      </c>
      <c r="J64" s="180"/>
      <c r="K64" s="180"/>
      <c r="L64" s="204">
        <f>SUM(L62:L63)</f>
        <v>-722.628703</v>
      </c>
      <c r="M64" s="309"/>
      <c r="N64" s="204">
        <f>SUM(N62:N63)</f>
        <v>873.3874111</v>
      </c>
      <c r="O64" s="252"/>
    </row>
    <row r="65" s="7" customFormat="1" ht="138" customHeight="1" spans="1:15">
      <c r="A65" s="25">
        <v>47</v>
      </c>
      <c r="B65" s="26" t="s">
        <v>70</v>
      </c>
      <c r="C65" s="26" t="s">
        <v>64</v>
      </c>
      <c r="D65" s="34">
        <v>194.4</v>
      </c>
      <c r="E65" s="34">
        <v>194.4</v>
      </c>
      <c r="F65" s="34">
        <v>194.4</v>
      </c>
      <c r="G65" s="34" t="s">
        <v>1980</v>
      </c>
      <c r="H65" s="34">
        <v>194.4</v>
      </c>
      <c r="I65" s="34">
        <v>64.8</v>
      </c>
      <c r="J65" s="24">
        <f t="shared" si="24"/>
        <v>0.333333333333333</v>
      </c>
      <c r="K65" s="34" t="s">
        <v>1980</v>
      </c>
      <c r="L65" s="34" t="s">
        <v>1980</v>
      </c>
      <c r="M65" s="285" t="s">
        <v>1615</v>
      </c>
      <c r="N65" s="209"/>
      <c r="O65" s="252"/>
    </row>
    <row r="66" s="7" customFormat="1" ht="174" customHeight="1" spans="1:15">
      <c r="A66" s="25">
        <v>48</v>
      </c>
      <c r="B66" s="26" t="s">
        <v>70</v>
      </c>
      <c r="C66" s="31" t="s">
        <v>1607</v>
      </c>
      <c r="D66" s="34">
        <v>50</v>
      </c>
      <c r="E66" s="34">
        <v>50</v>
      </c>
      <c r="F66" s="34">
        <v>50</v>
      </c>
      <c r="G66" s="34" t="s">
        <v>1980</v>
      </c>
      <c r="H66" s="34">
        <v>50</v>
      </c>
      <c r="I66" s="34">
        <v>0</v>
      </c>
      <c r="J66" s="24">
        <f t="shared" si="24"/>
        <v>0</v>
      </c>
      <c r="K66" s="34" t="s">
        <v>1980</v>
      </c>
      <c r="L66" s="34" t="s">
        <v>1980</v>
      </c>
      <c r="M66" s="307" t="s">
        <v>2030</v>
      </c>
      <c r="N66" s="209">
        <v>0.5</v>
      </c>
      <c r="O66" s="252"/>
    </row>
    <row r="67" s="7" customFormat="1" ht="92" customHeight="1" spans="1:15">
      <c r="A67" s="201" t="s">
        <v>22</v>
      </c>
      <c r="B67" s="174"/>
      <c r="C67" s="175"/>
      <c r="D67" s="57">
        <f t="shared" ref="D67:I67" si="26">SUM(D65:D66)</f>
        <v>244.4</v>
      </c>
      <c r="E67" s="57">
        <f t="shared" si="26"/>
        <v>244.4</v>
      </c>
      <c r="F67" s="57">
        <f t="shared" si="26"/>
        <v>244.4</v>
      </c>
      <c r="G67" s="57">
        <f t="shared" si="26"/>
        <v>0</v>
      </c>
      <c r="H67" s="57">
        <f t="shared" si="26"/>
        <v>244.4</v>
      </c>
      <c r="I67" s="57">
        <f t="shared" si="26"/>
        <v>64.8</v>
      </c>
      <c r="J67" s="180"/>
      <c r="K67" s="57"/>
      <c r="L67" s="57"/>
      <c r="M67" s="309"/>
      <c r="N67" s="57">
        <f>SUM(N65:N66)</f>
        <v>0.5</v>
      </c>
      <c r="O67" s="252"/>
    </row>
    <row r="68" s="7" customFormat="1" ht="136" customHeight="1" spans="1:15">
      <c r="A68" s="25">
        <v>49</v>
      </c>
      <c r="B68" s="54" t="s">
        <v>84</v>
      </c>
      <c r="C68" s="64" t="s">
        <v>1610</v>
      </c>
      <c r="D68" s="34">
        <v>1423.2</v>
      </c>
      <c r="E68" s="34">
        <v>1423.2</v>
      </c>
      <c r="F68" s="34">
        <v>1423.2</v>
      </c>
      <c r="G68" s="34" t="s">
        <v>1980</v>
      </c>
      <c r="H68" s="34">
        <v>1423.2</v>
      </c>
      <c r="I68" s="34">
        <v>474.4</v>
      </c>
      <c r="J68" s="24">
        <f t="shared" ref="J68:J70" si="27">SUM(I68:I68)/SUM(H68:H68)</f>
        <v>0.333333333333333</v>
      </c>
      <c r="K68" s="34" t="s">
        <v>1980</v>
      </c>
      <c r="L68" s="34" t="s">
        <v>1980</v>
      </c>
      <c r="M68" s="285" t="s">
        <v>1615</v>
      </c>
      <c r="N68" s="209"/>
      <c r="O68" s="252"/>
    </row>
    <row r="69" s="7" customFormat="1" ht="188" customHeight="1" spans="1:15">
      <c r="A69" s="25">
        <v>50</v>
      </c>
      <c r="B69" s="26" t="s">
        <v>84</v>
      </c>
      <c r="C69" s="31" t="s">
        <v>1700</v>
      </c>
      <c r="D69" s="34">
        <v>4030</v>
      </c>
      <c r="E69" s="34">
        <v>3677.242888</v>
      </c>
      <c r="F69" s="34">
        <f>832.37773+1029.004149+733.425121+782.331294</f>
        <v>3377.138294</v>
      </c>
      <c r="G69" s="34">
        <v>144.94</v>
      </c>
      <c r="H69" s="34">
        <v>1030</v>
      </c>
      <c r="I69" s="34">
        <v>306.453444</v>
      </c>
      <c r="J69" s="24">
        <f t="shared" si="27"/>
        <v>0.297527615533981</v>
      </c>
      <c r="K69" s="24">
        <v>0.08</v>
      </c>
      <c r="L69" s="23">
        <f>4030-F69-G69</f>
        <v>507.921706</v>
      </c>
      <c r="M69" s="310" t="s">
        <v>2086</v>
      </c>
      <c r="N69" s="209">
        <v>723.546556</v>
      </c>
      <c r="O69" s="252"/>
    </row>
    <row r="70" s="8" customFormat="1" ht="140" customHeight="1" spans="1:15">
      <c r="A70" s="25">
        <v>51</v>
      </c>
      <c r="B70" s="26" t="s">
        <v>84</v>
      </c>
      <c r="C70" s="26" t="s">
        <v>1894</v>
      </c>
      <c r="D70" s="34">
        <v>395</v>
      </c>
      <c r="E70" s="34"/>
      <c r="F70" s="34">
        <v>362.46397</v>
      </c>
      <c r="G70" s="34">
        <v>20.53</v>
      </c>
      <c r="H70" s="34">
        <v>395</v>
      </c>
      <c r="I70" s="8">
        <v>229.623342</v>
      </c>
      <c r="J70" s="24">
        <f t="shared" si="27"/>
        <v>0.581324916455696</v>
      </c>
      <c r="K70" s="24">
        <v>0.6</v>
      </c>
      <c r="L70" s="23">
        <f>D70-F70-G70</f>
        <v>12.00603</v>
      </c>
      <c r="M70" s="311" t="s">
        <v>2087</v>
      </c>
      <c r="N70" s="8">
        <v>34.814796</v>
      </c>
      <c r="O70" s="252"/>
    </row>
    <row r="71" s="8" customFormat="1" ht="92" customHeight="1" spans="1:15">
      <c r="A71" s="201" t="s">
        <v>22</v>
      </c>
      <c r="B71" s="174"/>
      <c r="C71" s="175"/>
      <c r="D71" s="57">
        <f t="shared" ref="D71:I71" si="28">SUM(D68:D70)</f>
        <v>5848.2</v>
      </c>
      <c r="E71" s="57">
        <f t="shared" si="28"/>
        <v>5100.442888</v>
      </c>
      <c r="F71" s="57">
        <f t="shared" si="28"/>
        <v>5162.802264</v>
      </c>
      <c r="G71" s="57">
        <f t="shared" si="28"/>
        <v>165.47</v>
      </c>
      <c r="H71" s="57">
        <f t="shared" si="28"/>
        <v>2848.2</v>
      </c>
      <c r="I71" s="57">
        <f t="shared" si="28"/>
        <v>1010.476786</v>
      </c>
      <c r="J71" s="180"/>
      <c r="K71" s="180"/>
      <c r="L71" s="57">
        <f>SUM(L68:L70)</f>
        <v>519.927736</v>
      </c>
      <c r="M71" s="312"/>
      <c r="N71" s="57">
        <f>SUM(N68:N70)</f>
        <v>758.361352</v>
      </c>
      <c r="O71" s="252"/>
    </row>
    <row r="72" s="7" customFormat="1" ht="168" customHeight="1" spans="1:15">
      <c r="A72" s="25">
        <v>52</v>
      </c>
      <c r="B72" s="54" t="s">
        <v>92</v>
      </c>
      <c r="C72" s="25" t="s">
        <v>1616</v>
      </c>
      <c r="D72" s="34">
        <v>30</v>
      </c>
      <c r="E72" s="34">
        <v>30</v>
      </c>
      <c r="F72" s="34">
        <v>30</v>
      </c>
      <c r="G72" s="34" t="s">
        <v>1980</v>
      </c>
      <c r="H72" s="34">
        <v>30</v>
      </c>
      <c r="I72" s="34">
        <v>5.95</v>
      </c>
      <c r="J72" s="24">
        <f t="shared" ref="J72:J82" si="29">SUM(I72:I72)/SUM(H72:H72)</f>
        <v>0.198333333333333</v>
      </c>
      <c r="K72" s="34" t="s">
        <v>1980</v>
      </c>
      <c r="L72" s="34" t="s">
        <v>1980</v>
      </c>
      <c r="M72" s="287" t="s">
        <v>1621</v>
      </c>
      <c r="N72" s="209">
        <v>1.5</v>
      </c>
      <c r="O72" s="252"/>
    </row>
    <row r="73" s="7" customFormat="1" ht="110" customHeight="1" spans="1:15">
      <c r="A73" s="25">
        <v>53</v>
      </c>
      <c r="B73" s="54" t="s">
        <v>92</v>
      </c>
      <c r="C73" s="64" t="s">
        <v>96</v>
      </c>
      <c r="D73" s="34">
        <v>291.6</v>
      </c>
      <c r="E73" s="34">
        <v>291.6</v>
      </c>
      <c r="F73" s="34">
        <v>291.6</v>
      </c>
      <c r="G73" s="34" t="s">
        <v>1980</v>
      </c>
      <c r="H73" s="34">
        <v>291.6</v>
      </c>
      <c r="I73" s="34">
        <v>39.69</v>
      </c>
      <c r="J73" s="24">
        <f t="shared" si="29"/>
        <v>0.136111111111111</v>
      </c>
      <c r="K73" s="34" t="s">
        <v>1980</v>
      </c>
      <c r="L73" s="34" t="s">
        <v>1980</v>
      </c>
      <c r="M73" s="222" t="s">
        <v>2125</v>
      </c>
      <c r="N73" s="209">
        <v>8.91</v>
      </c>
      <c r="O73" s="252"/>
    </row>
    <row r="74" s="7" customFormat="1" ht="110" customHeight="1" spans="1:15">
      <c r="A74" s="201" t="s">
        <v>22</v>
      </c>
      <c r="B74" s="174"/>
      <c r="C74" s="175"/>
      <c r="D74" s="57">
        <f t="shared" ref="D74:I74" si="30">SUM(D72:D73)</f>
        <v>321.6</v>
      </c>
      <c r="E74" s="57">
        <f t="shared" si="30"/>
        <v>321.6</v>
      </c>
      <c r="F74" s="57">
        <f t="shared" si="30"/>
        <v>321.6</v>
      </c>
      <c r="G74" s="57">
        <f t="shared" si="30"/>
        <v>0</v>
      </c>
      <c r="H74" s="57">
        <f t="shared" si="30"/>
        <v>321.6</v>
      </c>
      <c r="I74" s="57">
        <f t="shared" si="30"/>
        <v>45.64</v>
      </c>
      <c r="J74" s="180"/>
      <c r="K74" s="57"/>
      <c r="L74" s="57">
        <f>SUM(L72:L73)</f>
        <v>0</v>
      </c>
      <c r="M74" s="313"/>
      <c r="N74" s="57">
        <f>SUM(N72:N73)</f>
        <v>10.41</v>
      </c>
      <c r="O74" s="252"/>
    </row>
    <row r="75" s="6" customFormat="1" ht="156" customHeight="1" spans="1:15">
      <c r="A75" s="25">
        <v>54</v>
      </c>
      <c r="B75" s="26" t="s">
        <v>39</v>
      </c>
      <c r="C75" s="31" t="s">
        <v>1307</v>
      </c>
      <c r="D75" s="28">
        <v>714</v>
      </c>
      <c r="E75" s="28" t="s">
        <v>2035</v>
      </c>
      <c r="F75" s="28" t="s">
        <v>2036</v>
      </c>
      <c r="G75" s="28" t="s">
        <v>2037</v>
      </c>
      <c r="H75" s="29">
        <v>714</v>
      </c>
      <c r="I75" s="30">
        <v>188.331332</v>
      </c>
      <c r="J75" s="24">
        <f t="shared" si="29"/>
        <v>0.26376937254902</v>
      </c>
      <c r="K75" s="24">
        <v>0.3</v>
      </c>
      <c r="L75" s="23">
        <f>H75-F75-G75</f>
        <v>91.315307</v>
      </c>
      <c r="M75" s="58" t="s">
        <v>2089</v>
      </c>
      <c r="N75" s="219">
        <v>11.630668</v>
      </c>
      <c r="O75" s="257"/>
    </row>
    <row r="76" s="7" customFormat="1" ht="124" customHeight="1" spans="1:15">
      <c r="A76" s="25">
        <v>55</v>
      </c>
      <c r="B76" s="54" t="s">
        <v>2039</v>
      </c>
      <c r="C76" s="242" t="s">
        <v>1322</v>
      </c>
      <c r="D76" s="31">
        <v>1200</v>
      </c>
      <c r="E76" s="243">
        <v>1200</v>
      </c>
      <c r="F76" s="243">
        <v>1200</v>
      </c>
      <c r="G76" s="24" t="s">
        <v>1980</v>
      </c>
      <c r="H76" s="29">
        <v>600</v>
      </c>
      <c r="I76" s="30">
        <v>217.326838</v>
      </c>
      <c r="J76" s="24">
        <f t="shared" si="29"/>
        <v>0.362211396666667</v>
      </c>
      <c r="K76" s="24"/>
      <c r="L76" s="23">
        <f t="shared" ref="L76:L79" si="31">H76-F76</f>
        <v>-600</v>
      </c>
      <c r="M76" s="314" t="s">
        <v>1327</v>
      </c>
      <c r="N76" s="209"/>
      <c r="O76" s="252"/>
    </row>
    <row r="77" s="7" customFormat="1" ht="146" customHeight="1" spans="1:15">
      <c r="A77" s="25">
        <v>56</v>
      </c>
      <c r="B77" s="54" t="s">
        <v>109</v>
      </c>
      <c r="C77" s="244" t="s">
        <v>1626</v>
      </c>
      <c r="D77" s="31">
        <v>81.9</v>
      </c>
      <c r="E77" s="31">
        <v>81.9</v>
      </c>
      <c r="F77" s="31">
        <v>81.9</v>
      </c>
      <c r="G77" s="34" t="s">
        <v>1980</v>
      </c>
      <c r="H77" s="29">
        <v>81.9</v>
      </c>
      <c r="I77" s="34">
        <v>0</v>
      </c>
      <c r="J77" s="24">
        <f t="shared" si="29"/>
        <v>0</v>
      </c>
      <c r="K77" s="34">
        <f>-K76</f>
        <v>0</v>
      </c>
      <c r="L77" s="34" t="s">
        <v>1980</v>
      </c>
      <c r="M77" s="314" t="s">
        <v>2040</v>
      </c>
      <c r="N77" s="209">
        <v>81.9</v>
      </c>
      <c r="O77" s="252"/>
    </row>
    <row r="78" s="7" customFormat="1" ht="208" customHeight="1" spans="1:15">
      <c r="A78" s="25">
        <v>57</v>
      </c>
      <c r="B78" s="26" t="s">
        <v>137</v>
      </c>
      <c r="C78" s="41" t="s">
        <v>1632</v>
      </c>
      <c r="D78" s="29">
        <v>252</v>
      </c>
      <c r="E78" s="34">
        <v>252</v>
      </c>
      <c r="F78" s="29">
        <f>83.804+71.7+95.6</f>
        <v>251.104</v>
      </c>
      <c r="G78" s="34" t="s">
        <v>1980</v>
      </c>
      <c r="H78" s="29">
        <v>252</v>
      </c>
      <c r="I78" s="34">
        <v>125.552</v>
      </c>
      <c r="J78" s="24">
        <f t="shared" si="29"/>
        <v>0.498222222222222</v>
      </c>
      <c r="K78" s="24">
        <v>0.5</v>
      </c>
      <c r="L78" s="23">
        <f t="shared" si="31"/>
        <v>0.895999999999987</v>
      </c>
      <c r="M78" s="217" t="s">
        <v>2090</v>
      </c>
      <c r="N78" s="209"/>
      <c r="O78" s="252"/>
    </row>
    <row r="79" s="7" customFormat="1" ht="150" customHeight="1" spans="1:15">
      <c r="A79" s="25">
        <v>58</v>
      </c>
      <c r="B79" s="54" t="s">
        <v>117</v>
      </c>
      <c r="C79" s="245" t="s">
        <v>1841</v>
      </c>
      <c r="D79" s="34">
        <v>1410</v>
      </c>
      <c r="E79" s="34">
        <v>1410</v>
      </c>
      <c r="F79" s="34">
        <v>1410</v>
      </c>
      <c r="G79" s="34" t="s">
        <v>1980</v>
      </c>
      <c r="H79" s="34">
        <v>666</v>
      </c>
      <c r="I79" s="34">
        <v>579.45</v>
      </c>
      <c r="J79" s="24">
        <f t="shared" si="29"/>
        <v>0.870045045045045</v>
      </c>
      <c r="K79" s="24" t="s">
        <v>1980</v>
      </c>
      <c r="L79" s="23">
        <f t="shared" si="31"/>
        <v>-744</v>
      </c>
      <c r="M79" s="287" t="s">
        <v>2042</v>
      </c>
      <c r="N79" s="209">
        <v>60</v>
      </c>
      <c r="O79" s="252"/>
    </row>
    <row r="80" s="9" customFormat="1" ht="142" customHeight="1" spans="1:15">
      <c r="A80" s="25">
        <v>59</v>
      </c>
      <c r="B80" s="54" t="s">
        <v>144</v>
      </c>
      <c r="C80" s="26" t="s">
        <v>141</v>
      </c>
      <c r="D80" s="34">
        <v>26</v>
      </c>
      <c r="E80" s="34">
        <v>26</v>
      </c>
      <c r="F80" s="34"/>
      <c r="G80" s="34" t="s">
        <v>1980</v>
      </c>
      <c r="H80" s="34">
        <v>26</v>
      </c>
      <c r="I80" s="34">
        <v>0</v>
      </c>
      <c r="J80" s="24">
        <f t="shared" si="29"/>
        <v>0</v>
      </c>
      <c r="K80" s="24"/>
      <c r="L80" s="24"/>
      <c r="M80" s="64" t="s">
        <v>2044</v>
      </c>
      <c r="N80" s="209">
        <v>13</v>
      </c>
      <c r="O80" s="188"/>
    </row>
    <row r="81" s="9" customFormat="1" ht="168" customHeight="1" spans="1:15">
      <c r="A81" s="25">
        <v>60</v>
      </c>
      <c r="B81" s="54" t="s">
        <v>266</v>
      </c>
      <c r="C81" s="54" t="s">
        <v>1925</v>
      </c>
      <c r="D81" s="34">
        <v>176</v>
      </c>
      <c r="E81" s="34">
        <v>150.77545</v>
      </c>
      <c r="F81" s="34"/>
      <c r="G81" s="34">
        <v>14.95</v>
      </c>
      <c r="H81" s="34">
        <v>176</v>
      </c>
      <c r="I81" s="34">
        <v>0</v>
      </c>
      <c r="J81" s="24">
        <f t="shared" si="29"/>
        <v>0</v>
      </c>
      <c r="K81" s="24"/>
      <c r="L81" s="23">
        <f>D81-E81-G81</f>
        <v>10.27455</v>
      </c>
      <c r="M81" s="182" t="s">
        <v>2091</v>
      </c>
      <c r="N81" s="209">
        <v>61.6</v>
      </c>
      <c r="O81" s="188"/>
    </row>
    <row r="82" s="9" customFormat="1" ht="146" customHeight="1" spans="1:15">
      <c r="A82" s="25">
        <v>61</v>
      </c>
      <c r="B82" s="54" t="s">
        <v>260</v>
      </c>
      <c r="C82" s="54" t="s">
        <v>1936</v>
      </c>
      <c r="D82" s="34">
        <v>266</v>
      </c>
      <c r="E82" s="34">
        <v>217.696251</v>
      </c>
      <c r="F82" s="34"/>
      <c r="G82" s="34">
        <v>15.57</v>
      </c>
      <c r="H82" s="34">
        <v>266</v>
      </c>
      <c r="I82" s="34">
        <v>0</v>
      </c>
      <c r="J82" s="24">
        <f t="shared" si="29"/>
        <v>0</v>
      </c>
      <c r="K82" s="24"/>
      <c r="L82" s="23">
        <f>D82-E82-G82</f>
        <v>32.733749</v>
      </c>
      <c r="M82" s="315" t="s">
        <v>2092</v>
      </c>
      <c r="N82" s="209">
        <v>93.1</v>
      </c>
      <c r="O82" s="188"/>
    </row>
    <row r="83" ht="297" customHeight="1"/>
  </sheetData>
  <autoFilter xmlns:etc="http://www.wps.cn/officeDocument/2017/etCustomData" ref="A3:P83" etc:filterBottomFollowUsedRange="0">
    <extLst/>
  </autoFilter>
  <mergeCells count="34">
    <mergeCell ref="A1:N1"/>
    <mergeCell ref="A4:C4"/>
    <mergeCell ref="A9:C9"/>
    <mergeCell ref="A14:C14"/>
    <mergeCell ref="A19:C19"/>
    <mergeCell ref="A24:C24"/>
    <mergeCell ref="A29:C29"/>
    <mergeCell ref="A33:C33"/>
    <mergeCell ref="A37:C37"/>
    <mergeCell ref="A42:C42"/>
    <mergeCell ref="A48:C48"/>
    <mergeCell ref="A52:C52"/>
    <mergeCell ref="A55:C55"/>
    <mergeCell ref="A58:C58"/>
    <mergeCell ref="A61:C61"/>
    <mergeCell ref="A64:C64"/>
    <mergeCell ref="A67:C67"/>
    <mergeCell ref="A71:C71"/>
    <mergeCell ref="A74:C7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C18">
    <cfRule type="duplicateValues" dxfId="0" priority="5"/>
  </conditionalFormatting>
  <conditionalFormatting sqref="C28">
    <cfRule type="duplicateValues" dxfId="0" priority="4"/>
  </conditionalFormatting>
  <conditionalFormatting sqref="C54">
    <cfRule type="duplicateValues" dxfId="0" priority="3"/>
  </conditionalFormatting>
  <conditionalFormatting sqref="C57">
    <cfRule type="duplicateValues" dxfId="0" priority="6"/>
  </conditionalFormatting>
  <conditionalFormatting sqref="C81">
    <cfRule type="duplicateValues" dxfId="0" priority="2"/>
  </conditionalFormatting>
  <conditionalFormatting sqref="C82">
    <cfRule type="duplicateValues" dxfId="0" priority="1"/>
  </conditionalFormatting>
  <conditionalFormatting sqref="C13 C27 C41 C47 C51 C70">
    <cfRule type="expression" dxfId="1" priority="7">
      <formula>AND(SUMPRODUCT(IFERROR(1*(($C$13&amp;"x")=(C13&amp;"x")),0))+SUMPRODUCT(IFERROR(1*(($C$27&amp;"x")=(C13&amp;"x")),0))+SUMPRODUCT(IFERROR(1*(($C$41&amp;"x")=(C13&amp;"x")),0))+SUMPRODUCT(IFERROR(1*(($C$47&amp;"x")=(C13&amp;"x")),0))+SUMPRODUCT(IFERROR(1*(($C$51&amp;"x")=(C13&amp;"x")),0))+SUMPRODUCT(IFERROR(1*(($C$70&amp;"x")=(C13&amp;"x")),0))&gt;1,NOT(ISBLANK(C13)))</formula>
    </cfRule>
  </conditionalFormatting>
  <pageMargins left="0.314583333333333" right="0.196527777777778" top="0.393055555555556" bottom="0.0784722222222222" header="0.393055555555556" footer="0.314583333333333"/>
  <pageSetup paperSize="8" scale="35"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H4" sqref="H4"/>
    </sheetView>
  </sheetViews>
  <sheetFormatPr defaultColWidth="8.88888888888889" defaultRowHeight="14.4" outlineLevelCol="5"/>
  <cols>
    <col min="1" max="3" width="12.8888888888889"/>
    <col min="4" max="4" width="9.66666666666667"/>
    <col min="6" max="6" width="12.8888888888889"/>
  </cols>
  <sheetData>
    <row r="1" spans="1:6">
      <c r="A1" s="292">
        <v>25374.09</v>
      </c>
      <c r="B1" s="292">
        <v>1250</v>
      </c>
      <c r="C1" s="292">
        <v>83</v>
      </c>
      <c r="D1" s="292">
        <f>A1+B1+C1</f>
        <v>26707.09</v>
      </c>
      <c r="E1" s="292">
        <v>33623</v>
      </c>
      <c r="F1" s="293">
        <f>D1/E1</f>
        <v>0.794310144841329</v>
      </c>
    </row>
    <row r="2" spans="1:6">
      <c r="A2" s="292"/>
      <c r="B2" s="292"/>
      <c r="C2" s="292"/>
      <c r="D2" s="292"/>
      <c r="E2" s="292"/>
      <c r="F2" s="292"/>
    </row>
    <row r="3" spans="1:6">
      <c r="A3" s="292">
        <v>91.315307</v>
      </c>
      <c r="B3" s="292"/>
      <c r="C3" s="292"/>
      <c r="D3" s="292"/>
      <c r="E3" s="292"/>
      <c r="F3" s="292"/>
    </row>
    <row r="4" spans="1:6">
      <c r="A4" s="292">
        <v>14.388</v>
      </c>
      <c r="B4" s="292"/>
      <c r="C4" s="292"/>
      <c r="D4" s="292"/>
      <c r="E4" s="292"/>
      <c r="F4" s="292"/>
    </row>
    <row r="5" spans="1:6">
      <c r="A5" s="292">
        <v>643.240666</v>
      </c>
      <c r="B5" s="292"/>
      <c r="C5" s="292"/>
      <c r="D5" s="292"/>
      <c r="E5" s="292"/>
      <c r="F5" s="292"/>
    </row>
    <row r="6" spans="1:6">
      <c r="A6" s="292">
        <v>303.386553</v>
      </c>
      <c r="B6" s="292"/>
      <c r="C6" s="292"/>
      <c r="D6" s="292"/>
      <c r="E6" s="292"/>
      <c r="F6" s="292"/>
    </row>
    <row r="7" spans="1:6">
      <c r="A7" s="292">
        <v>320</v>
      </c>
      <c r="B7" s="292"/>
      <c r="C7" s="292"/>
      <c r="D7" s="292"/>
      <c r="E7" s="292"/>
      <c r="F7" s="292"/>
    </row>
    <row r="8" spans="1:6">
      <c r="A8" s="292">
        <v>77.619415</v>
      </c>
      <c r="B8" s="292"/>
      <c r="C8" s="292"/>
      <c r="D8" s="292"/>
      <c r="E8" s="292"/>
      <c r="F8" s="292"/>
    </row>
    <row r="9" spans="1:6">
      <c r="A9" s="292">
        <f>SUM(A3:A8)</f>
        <v>1449.949941</v>
      </c>
      <c r="B9" s="292">
        <f>D1-A9</f>
        <v>25257.140059</v>
      </c>
      <c r="C9" s="293">
        <f>B9/E1</f>
        <v>0.751186392023317</v>
      </c>
      <c r="D9" s="292"/>
      <c r="E9" s="292"/>
      <c r="F9" s="292"/>
    </row>
    <row r="10" spans="3:6">
      <c r="C10" s="1">
        <f>B9/F10</f>
        <v>0.677171431685345</v>
      </c>
      <c r="F10">
        <f>E1+3675</f>
        <v>37298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2024年县级项目库（备案）</vt:lpstr>
      <vt:lpstr>2024年县级项目库 (印发)</vt:lpstr>
      <vt:lpstr>2024年计划库（印发）</vt:lpstr>
      <vt:lpstr>2024年计划库（实际印发)</vt:lpstr>
      <vt:lpstr>项目进度表</vt:lpstr>
      <vt:lpstr>资金支付</vt:lpstr>
      <vt:lpstr>资金支付 (4.23)</vt:lpstr>
      <vt:lpstr>资金支付 (4.25)</vt:lpstr>
      <vt:lpstr>Sheet3</vt:lpstr>
      <vt:lpstr>固投资金支付 (5.19)</vt:lpstr>
      <vt:lpstr>资金支付 (5.27)</vt:lpstr>
      <vt:lpstr>农民工工资项目台账推送 (5.27)</vt:lpstr>
      <vt:lpstr>固投资金支付 (5.23)</vt:lpstr>
      <vt:lpstr>资金支付 (乡村振兴任务)</vt:lpstr>
      <vt:lpstr>乡村振兴任务资金支付 </vt:lpstr>
      <vt:lpstr>县级配套财政衔接资金安排项目计划表 </vt:lpstr>
      <vt:lpstr>Sheet1</vt:lpstr>
      <vt:lpstr>推送行业部门（施工许可）</vt:lpstr>
      <vt:lpstr>Sheet2</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奔跑的肉丸子</cp:lastModifiedBy>
  <dcterms:created xsi:type="dcterms:W3CDTF">2022-10-19T04:01:00Z</dcterms:created>
  <dcterms:modified xsi:type="dcterms:W3CDTF">2024-12-19T14:39:22Z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9CC44B3127614320A95546C13B2FB29C_13</vt:lpwstr>
  </property>
  <property fmtid="{D5CDD505-2E9C-101B-9397-08002B2CF9AE}" pid="4" name="KSOReadingLayout">
    <vt:bool>true</vt:bool>
  </property>
</Properties>
</file>